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113" documentId="13_ncr:1_{D042025C-6E49-4F34-A0EF-46E4B385C9FF}" xr6:coauthVersionLast="45" xr6:coauthVersionMax="45" xr10:uidLastSave="{C738DBE1-AC2F-4C4D-8800-9C599C536674}"/>
  <bookViews>
    <workbookView xWindow="-28920" yWindow="-1155" windowWidth="29040" windowHeight="15840" xr2:uid="{E344CA63-E1C8-4CC0-BC68-D02E2C4F1725}"/>
  </bookViews>
  <sheets>
    <sheet name="Ritten" sheetId="1" r:id="rId1"/>
  </sheets>
  <definedNames>
    <definedName name="Input_Marge_Min">1/24/60*Ritten!$B$14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9" i="1"/>
  <c r="N7" i="1"/>
  <c r="N5" i="1"/>
  <c r="N3" i="1"/>
  <c r="O9" i="1"/>
  <c r="O7" i="1"/>
  <c r="O5" i="1"/>
  <c r="O3" i="1"/>
  <c r="O2" i="1"/>
  <c r="M2" i="1" l="1" a="1"/>
  <c r="M2" i="1" s="1"/>
  <c r="M3" i="1" a="1"/>
  <c r="M3" i="1" s="1"/>
  <c r="M5" i="1" a="1"/>
  <c r="M5" i="1" s="1"/>
  <c r="M7" i="1" a="1"/>
  <c r="M7" i="1" s="1"/>
  <c r="D4" i="1" a="1"/>
  <c r="D4" i="1" l="1"/>
  <c r="N4" i="1" s="1"/>
  <c r="Q8" i="1"/>
  <c r="Q6" i="1"/>
  <c r="S2" i="1"/>
  <c r="S3" i="1"/>
  <c r="S5" i="1"/>
  <c r="S7" i="1"/>
  <c r="S9" i="1"/>
  <c r="S10" i="1"/>
  <c r="S11" i="1"/>
  <c r="Q4" i="1"/>
  <c r="M9" i="1" l="1" a="1"/>
  <c r="M9" i="1" s="1"/>
  <c r="E12" i="1" l="1"/>
  <c r="O11" i="1"/>
  <c r="O10" i="1"/>
  <c r="N2" i="1"/>
  <c r="H12" i="1" l="1"/>
  <c r="G12" i="1"/>
  <c r="P4" i="1" l="1"/>
  <c r="F4" i="1"/>
  <c r="O4" i="1" s="1"/>
  <c r="M4" i="1" l="1" a="1"/>
  <c r="M4" i="1" s="1"/>
  <c r="R4" i="1"/>
  <c r="S4" i="1" s="1"/>
  <c r="D6" i="1" a="1"/>
  <c r="D6" i="1" l="1"/>
  <c r="N6" i="1" s="1"/>
  <c r="F6" i="1" l="1"/>
  <c r="O6" i="1" s="1"/>
  <c r="P6" i="1"/>
  <c r="M6" i="1" a="1"/>
  <c r="M6" i="1" s="1"/>
  <c r="R6" i="1"/>
  <c r="S6" i="1" s="1"/>
  <c r="D8" i="1" a="1"/>
  <c r="D8" i="1" l="1"/>
  <c r="N8" i="1" s="1"/>
  <c r="F8" i="1" l="1"/>
  <c r="O8" i="1" s="1"/>
  <c r="P8" i="1"/>
  <c r="M8" i="1" l="1"/>
  <c r="R8" i="1"/>
  <c r="D10" i="1" a="1"/>
  <c r="D10" i="1" l="1"/>
  <c r="N10" i="1" s="1"/>
  <c r="M10" i="1" l="1" a="1"/>
  <c r="M10" i="1" s="1"/>
  <c r="D13" i="1"/>
  <c r="D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<sst xmlns="http://schemas.openxmlformats.org/spreadsheetml/2006/main" count="29" uniqueCount="25">
  <si>
    <t>Aankomst</t>
  </si>
  <si>
    <t>Vertrek</t>
  </si>
  <si>
    <t>Naam</t>
  </si>
  <si>
    <t>Gemeente</t>
  </si>
  <si>
    <t>Thuis</t>
  </si>
  <si>
    <t>Mechelen</t>
  </si>
  <si>
    <t>Nr</t>
  </si>
  <si>
    <t>Tijd ter plaatse</t>
  </si>
  <si>
    <t>Ondergrens</t>
  </si>
  <si>
    <t>Bovengrens</t>
  </si>
  <si>
    <t>Totaal:</t>
  </si>
  <si>
    <t>Rittijd</t>
  </si>
  <si>
    <t>Ritafstand</t>
  </si>
  <si>
    <t>Check</t>
  </si>
  <si>
    <t>Marge bij aankomst</t>
  </si>
  <si>
    <t>Marge voor vertrek</t>
  </si>
  <si>
    <t>Carrefour</t>
  </si>
  <si>
    <t>Marge:</t>
  </si>
  <si>
    <t>Aankomst-marge</t>
  </si>
  <si>
    <t>Ter plaatse</t>
  </si>
  <si>
    <t>Vertrek-marge</t>
  </si>
  <si>
    <t>Uurschema van bestemming</t>
  </si>
  <si>
    <t>Les tartes de Françoise</t>
  </si>
  <si>
    <t>Sint-Katelijne-Waver</t>
  </si>
  <si>
    <t>Colruyt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</si>
</sst>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m&quot;"/>
    <numFmt numFmtId="165" formatCode="[m]"/>
    <numFmt numFmtId="166" formatCode="0&quot; min&quot;"/>
  </numFmts>
  <fonts count="6" x14ac:knownFonts="1">
    <font>
      <sz val="9"/>
      <color theme="1"/>
      <name val="Segoe UI"/>
      <family val="2"/>
    </font>
    <font>
      <sz val="9"/>
      <color rgb="FF3F3F76"/>
      <name val="Segoe UI"/>
      <family val="2"/>
    </font>
    <font>
      <b/>
      <sz val="9"/>
      <color theme="1"/>
      <name val="Segoe UI"/>
      <family val="2"/>
    </font>
    <font>
      <i/>
      <sz val="9"/>
      <color theme="1"/>
      <name val="Segoe UI"/>
      <family val="2"/>
    </font>
    <font>
      <sz val="7"/>
      <color theme="1"/>
      <name val="Segoe UI"/>
      <family val="2"/>
    </font>
    <font>
      <sz val="11"/>
      <color theme="9" tint="-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rgb="FF7F7F7F"/>
      </top>
      <bottom style="thin">
        <color rgb="FF7F7F7F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dashed">
        <color auto="1"/>
      </right>
      <top style="thin">
        <color rgb="FF7F7F7F"/>
      </top>
      <bottom style="thin">
        <color rgb="FF7F7F7F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20" fontId="0" fillId="0" borderId="0" xfId="0" applyNumberFormat="1"/>
    <xf numFmtId="20" fontId="2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20" fontId="1" fillId="2" borderId="5" xfId="1" applyNumberFormat="1" applyBorder="1"/>
    <xf numFmtId="0" fontId="0" fillId="0" borderId="6" xfId="0" applyBorder="1"/>
    <xf numFmtId="0" fontId="1" fillId="2" borderId="7" xfId="1" applyBorder="1"/>
    <xf numFmtId="20" fontId="0" fillId="0" borderId="4" xfId="0" applyNumberFormat="1" applyBorder="1"/>
    <xf numFmtId="20" fontId="1" fillId="2" borderId="8" xfId="1" applyNumberFormat="1" applyBorder="1"/>
    <xf numFmtId="20" fontId="1" fillId="2" borderId="7" xfId="1" applyNumberFormat="1" applyBorder="1"/>
    <xf numFmtId="164" fontId="2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0" xfId="0" applyFont="1" applyBorder="1"/>
    <xf numFmtId="165" fontId="0" fillId="0" borderId="0" xfId="0" applyNumberFormat="1"/>
    <xf numFmtId="0" fontId="0" fillId="0" borderId="0" xfId="0" applyNumberFormat="1"/>
    <xf numFmtId="0" fontId="5" fillId="0" borderId="0" xfId="0" applyFont="1" applyAlignment="1">
      <alignment vertical="center" wrapText="1"/>
    </xf>
    <xf numFmtId="0" fontId="0" fillId="0" borderId="3" xfId="0" applyFont="1" applyBorder="1"/>
    <xf numFmtId="166" fontId="0" fillId="0" borderId="0" xfId="0" applyNumberFormat="1" applyAlignment="1">
      <alignment horizontal="left"/>
    </xf>
  </cellXfs>
  <cellStyles count="2">
    <cellStyle name="Invoer" xfId="1" builtinId="20" customBuiltin="1"/>
    <cellStyle name="Standaard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E088-1E5B-4BB4-BC06-EFAE6D9F83F6}">
  <sheetPr codeName="Sheet1"/>
  <dimension ref="A1:S14"/>
  <sheetViews>
    <sheetView showGridLines="0" showRowColHeaders="0" tabSelected="1" zoomScaleNormal="100" workbookViewId="0">
      <pane ySplit="1" topLeftCell="A2" activePane="bottomLeft" state="frozen"/>
      <selection pane="bottomLeft"/>
    </sheetView>
  </sheetViews>
  <sheetFormatPr defaultRowHeight="12" x14ac:dyDescent="0.2"/>
  <cols>
    <col min="1" max="1" width="3.5" bestFit="1" customWidth="1"/>
    <col min="2" max="2" width="21.1640625" bestFit="1" customWidth="1"/>
    <col min="3" max="3" width="19.5" bestFit="1" customWidth="1"/>
    <col min="4" max="4" width="10.5" bestFit="1" customWidth="1"/>
    <col min="5" max="5" width="15" bestFit="1" customWidth="1"/>
    <col min="6" max="6" width="8.5" bestFit="1" customWidth="1"/>
    <col min="7" max="7" width="6.83203125" bestFit="1" customWidth="1"/>
    <col min="8" max="8" width="10.6640625" bestFit="1" customWidth="1"/>
    <col min="10" max="10" width="12.1640625" bestFit="1" customWidth="1"/>
    <col min="11" max="11" width="12.33203125" bestFit="1" customWidth="1"/>
    <col min="13" max="13" width="6.83203125" hidden="1" customWidth="1"/>
    <col min="14" max="14" width="25.33203125" bestFit="1" customWidth="1"/>
    <col min="15" max="15" width="24.33203125" bestFit="1" customWidth="1"/>
    <col min="16" max="16" width="17.6640625" hidden="1" customWidth="1"/>
    <col min="17" max="17" width="11.33203125" hidden="1" customWidth="1"/>
    <col min="18" max="18" width="15.5" hidden="1" customWidth="1"/>
    <col min="19" max="19" width="52.83203125" bestFit="1" customWidth="1"/>
  </cols>
  <sheetData>
    <row r="1" spans="1:19" x14ac:dyDescent="0.2">
      <c r="A1" s="5" t="s">
        <v>6</v>
      </c>
      <c r="B1" s="5" t="s">
        <v>2</v>
      </c>
      <c r="C1" s="5" t="s">
        <v>3</v>
      </c>
      <c r="D1" s="5" t="s">
        <v>0</v>
      </c>
      <c r="E1" s="5" t="s">
        <v>7</v>
      </c>
      <c r="F1" s="5" t="s">
        <v>1</v>
      </c>
      <c r="G1" s="5" t="s">
        <v>11</v>
      </c>
      <c r="H1" s="5" t="s">
        <v>12</v>
      </c>
      <c r="J1" s="5" t="s">
        <v>8</v>
      </c>
      <c r="K1" s="5" t="s">
        <v>9</v>
      </c>
      <c r="M1" s="5" t="s">
        <v>13</v>
      </c>
      <c r="N1" s="5" t="s">
        <v>14</v>
      </c>
      <c r="O1" s="5" t="s">
        <v>15</v>
      </c>
      <c r="P1" s="5" t="s">
        <v>18</v>
      </c>
      <c r="Q1" s="5" t="s">
        <v>19</v>
      </c>
      <c r="R1" s="5" t="s">
        <v>20</v>
      </c>
      <c r="S1" s="5" t="s">
        <v>21</v>
      </c>
    </row>
    <row r="2" spans="1:19" ht="12" customHeight="1" x14ac:dyDescent="0.2">
      <c r="A2" s="24">
        <v>1</v>
      </c>
      <c r="B2" s="7" t="s">
        <v>4</v>
      </c>
      <c r="C2" s="7" t="s">
        <v>5</v>
      </c>
      <c r="D2" s="8"/>
      <c r="E2" s="7"/>
      <c r="F2" s="9">
        <v>0.73611111111111116</v>
      </c>
      <c r="G2" s="7"/>
      <c r="H2" s="10"/>
      <c r="J2" s="13"/>
      <c r="K2" s="14"/>
      <c r="M2" cm="1">
        <f t="array" ref="M2">--( AND( OR( D2 = "", AND( OR( J2 = "", D2 &gt;= J2 + Input_Marge_Min ), OR( K2 = "", D2 &lt;= K2 - Input_Marge_Min ))), OR( F2 = "", AND( OR( K2 = "", F2 &lt;= K2 - Input_Marge_Min ), OR( J2 = "", F2 &gt;= J2 + Input_Marge_Min )))))   +   0*(--( AND( OR( D2 = "", AND( OR( J2 = "", D2 &gt;= J2 ), OR( K2 = "", D2 &lt;= K2 ))), OR( F2 = "", AND( OR( K2 = "", F2 &lt;= K2 ), OR( J2 = "", F2 &gt;= J2 ))))))</f>
        <v>1</v>
      </c>
      <c r="N2" t="str">
        <f t="shared" ref="N2:N3" si="0">IF( OR( D2 = "", J2 = "" ), "", "Aankomst: " &amp; IF( FLOOR(ABS(D2 - J2),1/24/60/60) = 0, "Net op tijd", TEXT( D2 - J2, "[m]") &amp; " min na wens" ))</f>
        <v/>
      </c>
      <c r="O2" t="str">
        <f>IF( OR( F2 = "", K2 = "" ), "", "V: " &amp; IF( FLOOR(ABS(K2 - F2),1/24/60/60) = 0, "Net op tijd", TEXT( K2 - F2, "[m]") &amp; " min voor wens" ))</f>
        <v/>
      </c>
      <c r="S2" s="23" t="str">
        <f t="shared" ref="S2:S11" si="1">IF( B2 = "", "", REPT("▫",MAX(0,P2)) &amp; REPT("▪",MAX(0,Q2)) &amp; REPT("▫",MAX(0, R2)))</f>
        <v/>
      </c>
    </row>
    <row r="3" spans="1:19" ht="12" customHeight="1" x14ac:dyDescent="0.2">
      <c r="A3" s="24">
        <v>2</v>
      </c>
      <c r="B3" s="7"/>
      <c r="C3" s="7"/>
      <c r="D3" s="7"/>
      <c r="E3" s="7"/>
      <c r="F3" s="7"/>
      <c r="G3" s="9">
        <v>3.472222222222222E-3</v>
      </c>
      <c r="H3" s="11">
        <v>1.5</v>
      </c>
      <c r="J3" s="6"/>
      <c r="K3" s="10"/>
      <c r="M3" cm="1">
        <f t="array" ref="M3">--( AND( OR( D3 = "", AND( OR( J3 = "", D3 &gt;= J3 + Input_Marge_Min ), OR( K3 = "", D3 &lt;= K3 - Input_Marge_Min ))), OR( F3 = "", AND( OR( K3 = "", F3 &lt;= K3 - Input_Marge_Min ), OR( J3 = "", F3 &gt;= J3 + Input_Marge_Min )))))   +   0*(--( AND( OR( D3 = "", AND( OR( J3 = "", D3 &gt;= J3 ), OR( K3 = "", D3 &lt;= K3 ))), OR( F3 = "", AND( OR( K3 = "", F3 &lt;= K3 ), OR( J3 = "", F3 &gt;= J3 ))))))</f>
        <v>1</v>
      </c>
      <c r="N3" t="str">
        <f>IF( OR( D3 = "", J3 = "" ), "", "A: " &amp; IF( FLOOR(ABS(D3 - J3),1/24/60/60) = 0, "Net op tijd", TEXT( D3 - J3, "[m]") &amp; " min na wens" ))</f>
        <v/>
      </c>
      <c r="O3" t="str">
        <f>IF( OR( F3 = "", K3 = "" ), "", "V: " &amp; IF( FLOOR(ABS(K3 - F3),1/24/60/60) = 0, "Net op tijd", TEXT( K3 - F3, "[m]") &amp; " min voor wens" ))</f>
        <v/>
      </c>
      <c r="S3" t="str">
        <f t="shared" si="1"/>
        <v/>
      </c>
    </row>
    <row r="4" spans="1:19" ht="12" customHeight="1" x14ac:dyDescent="0.2">
      <c r="A4" s="24">
        <v>3</v>
      </c>
      <c r="B4" s="7" t="s">
        <v>22</v>
      </c>
      <c r="C4" s="7" t="s">
        <v>5</v>
      </c>
      <c r="D4" s="12" cm="1">
        <f t="array" aca="1" ref="D4" ca="1">MAX( $F$2:$F3 ) + INDIRECT( ADDRESS( ROW()-1, COLUMN()+3, 1))</f>
        <v>0.73958333333333337</v>
      </c>
      <c r="E4" s="9">
        <v>5.5555555555555558E-3</v>
      </c>
      <c r="F4" s="12">
        <f ca="1">D4+E4</f>
        <v>0.74513888888888891</v>
      </c>
      <c r="G4" s="7"/>
      <c r="H4" s="10"/>
      <c r="J4" s="13">
        <v>0.70833333333333337</v>
      </c>
      <c r="K4" s="14">
        <v>0.75</v>
      </c>
      <c r="M4" cm="1">
        <f t="array" aca="1" ref="M4" ca="1">--( AND( OR( D4 = "", AND( OR( J4 = "", D4 &gt;= J4 + Input_Marge_Min ), OR( K4 = "", D4 &lt;= K4 - Input_Marge_Min ))), OR( F4 = "", AND( OR( K4 = "", F4 &lt;= K4 - Input_Marge_Min ), OR( J4 = "", F4 &gt;= J4 + Input_Marge_Min )))))   +   0*(--( AND( OR( D4 = "", AND( OR( J4 = "", D4 &gt;= J4 ), OR( K4 = "", D4 &lt;= K4 ))), OR( F4 = "", AND( OR( K4 = "", F4 &lt;= K4 ), OR( J4 = "", F4 &gt;= J4 ))))))</f>
        <v>1</v>
      </c>
      <c r="N4" s="1" t="str">
        <f ca="1">IF( OR( D4 = "", J4 = "" ), "", "A: " &amp; IF( FLOOR(ABS(D4 - J4),1/24/60/60) = 0, "Net op tijd", TEXT( D4 - J4, "[m]") &amp; " min na wens" ))</f>
        <v>A: 45 min na wens</v>
      </c>
      <c r="O4" s="1" t="str">
        <f ca="1">IF( OR( F4 = "", K4 = "" ), "", "V: " &amp; IF( FLOOR(ABS(K4 - F4),1/24/60/60) = 0, "Net op tijd", TEXT( K4 - F4, "[m]") &amp; " min voor wens" ))</f>
        <v>V: 7 min voor wens</v>
      </c>
      <c r="P4">
        <f ca="1">TEXT( D4 - J4, "[m]")+0</f>
        <v>45</v>
      </c>
      <c r="Q4">
        <f>TEXT( E4, "[m]")+0</f>
        <v>8</v>
      </c>
      <c r="R4">
        <f ca="1">TEXT( K4 - F4, "[m]")+0</f>
        <v>7</v>
      </c>
      <c r="S4" s="23" t="str">
        <f t="shared" ca="1" si="1"/>
        <v>▫▫▫▫▫▫▫▫▫▫▫▫▫▫▫▫▫▫▫▫▫▫▫▫▫▫▫▫▫▫▫▫▫▫▫▫▫▫▫▫▫▫▫▫▫▪▪▪▪▪▪▪▪▫▫▫▫▫▫▫</v>
      </c>
    </row>
    <row r="5" spans="1:19" ht="12" customHeight="1" x14ac:dyDescent="0.2">
      <c r="A5" s="24">
        <v>4</v>
      </c>
      <c r="B5" s="7"/>
      <c r="C5" s="7"/>
      <c r="D5" s="7"/>
      <c r="E5" s="7"/>
      <c r="F5" s="7"/>
      <c r="G5" s="9">
        <v>1.1111111111111112E-2</v>
      </c>
      <c r="H5" s="11">
        <v>9.9</v>
      </c>
      <c r="J5" s="6"/>
      <c r="K5" s="10"/>
      <c r="M5" cm="1">
        <f t="array" ref="M5">--( AND( OR( D5 = "", AND( OR( J5 = "", D5 &gt;= J5 + Input_Marge_Min ), OR( K5 = "", D5 &lt;= K5 - Input_Marge_Min ))), OR( F5 = "", AND( OR( K5 = "", F5 &lt;= K5 - Input_Marge_Min ), OR( J5 = "", F5 &gt;= J5 + Input_Marge_Min )))))   +   0*(--( AND( OR( D5 = "", AND( OR( J5 = "", D5 &gt;= J5 ), OR( K5 = "", D5 &lt;= K5 ))), OR( F5 = "", AND( OR( K5 = "", F5 &lt;= K5 ), OR( J5 = "", F5 &gt;= J5 ))))))</f>
        <v>1</v>
      </c>
      <c r="N5" t="str">
        <f>IF( OR( D5 = "", J5 = "" ), "", "A: " &amp; IF( FLOOR(ABS(D5 - J5),1/24/60/60) = 0, "Net op tijd", TEXT( D5 - J5, "[m]") &amp; " min na wens" ))</f>
        <v/>
      </c>
      <c r="O5" t="str">
        <f>IF( OR( F5 = "", K5 = "" ), "", "V: " &amp; IF( FLOOR(ABS(K5 - F5),1/24/60/60) = 0, "Net op tijd", TEXT( K5 - F5, "[m]") &amp; " min voor wens" ))</f>
        <v/>
      </c>
      <c r="S5" t="str">
        <f t="shared" si="1"/>
        <v/>
      </c>
    </row>
    <row r="6" spans="1:19" ht="12" customHeight="1" x14ac:dyDescent="0.2">
      <c r="A6" s="24">
        <v>5</v>
      </c>
      <c r="B6" s="7" t="s">
        <v>16</v>
      </c>
      <c r="C6" s="7" t="s">
        <v>23</v>
      </c>
      <c r="D6" s="12" cm="1">
        <f t="array" aca="1" ref="D6" ca="1">MAX( $F$2:$F5 ) + INDIRECT( ADDRESS( ROW()-1, COLUMN()+3, 1))</f>
        <v>0.75624999999999998</v>
      </c>
      <c r="E6" s="9">
        <v>6.9444444444444441E-3</v>
      </c>
      <c r="F6" s="12">
        <f ca="1">D6+E6</f>
        <v>0.7631944444444444</v>
      </c>
      <c r="G6" s="7"/>
      <c r="H6" s="10"/>
      <c r="J6" s="13">
        <v>0.75</v>
      </c>
      <c r="K6" s="14">
        <v>0.79166666666666663</v>
      </c>
      <c r="M6" cm="1">
        <f t="array" aca="1" ref="M6" ca="1">--( AND( OR( D6 = "", AND( OR( J6 = "", D6 &gt;= J6 + Input_Marge_Min ), OR( K6 = "", D6 &lt;= K6 - Input_Marge_Min ))), OR( F6 = "", AND( OR( K6 = "", F6 &lt;= K6 - Input_Marge_Min ), OR( J6 = "", F6 &gt;= J6 + Input_Marge_Min )))))   +   0*(--( AND( OR( D6 = "", AND( OR( J6 = "", D6 &gt;= J6 ), OR( K6 = "", D6 &lt;= K6 ))), OR( F6 = "", AND( OR( K6 = "", F6 &lt;= K6 ), OR( J6 = "", F6 &gt;= J6 ))))))</f>
        <v>1</v>
      </c>
      <c r="N6" t="str">
        <f ca="1">IF( OR( D6 = "", J6 = "" ), "", "A: " &amp; IF( FLOOR(ABS(D6 - J6),1/24/60/60) = 0, "Net op tijd", TEXT( D6 - J6, "[m]") &amp; " min na wens" ))</f>
        <v>A: 9 min na wens</v>
      </c>
      <c r="O6" t="str">
        <f ca="1">IF( OR( F6 = "", K6 = "" ), "", "V: " &amp; IF( FLOOR(ABS(K6 - F6),1/24/60/60) = 0, "Net op tijd", TEXT( K6 - F6, "[m]") &amp; " min voor wens" ))</f>
        <v>V: 41 min voor wens</v>
      </c>
      <c r="P6">
        <f ca="1">TEXT( D6 - J6, "[m]")+0</f>
        <v>9</v>
      </c>
      <c r="Q6">
        <f>TEXT( E6, "[m]")+0</f>
        <v>10</v>
      </c>
      <c r="R6">
        <f ca="1">TEXT( K6 - F6, "[m]")+0</f>
        <v>41</v>
      </c>
      <c r="S6" s="23" t="str">
        <f t="shared" ref="S6" ca="1" si="2">IF( B6 = "", "", REPT("▫",MAX(0,P6)) &amp; REPT("▪",MAX(0,Q6)) &amp; REPT("▫",MAX(0, R6)))</f>
        <v>▫▫▫▫▫▫▫▫▫▪▪▪▪▪▪▪▪▪▪▫▫▫▫▫▫▫▫▫▫▫▫▫▫▫▫▫▫▫▫▫▫▫▫▫▫▫▫▫▫▫▫▫▫▫▫▫▫▫▫▫</v>
      </c>
    </row>
    <row r="7" spans="1:19" ht="12" customHeight="1" x14ac:dyDescent="0.2">
      <c r="A7" s="24">
        <v>6</v>
      </c>
      <c r="B7" s="7"/>
      <c r="C7" s="7"/>
      <c r="D7" s="7"/>
      <c r="E7" s="7"/>
      <c r="F7" s="7"/>
      <c r="G7" s="9">
        <v>7.6388888888888886E-3</v>
      </c>
      <c r="H7" s="11">
        <v>6.3</v>
      </c>
      <c r="J7" s="6"/>
      <c r="K7" s="10"/>
      <c r="M7" cm="1">
        <f t="array" ref="M7">--( AND( OR( D7 = "", AND( OR( J7 = "", D7 &gt;= J7 + Input_Marge_Min ), OR( K7 = "", D7 &lt;= K7 - Input_Marge_Min ))), OR( F7 = "", AND( OR( K7 = "", F7 &lt;= K7 - Input_Marge_Min ), OR( J7 = "", F7 &gt;= J7 + Input_Marge_Min )))))   +   0*(--( AND( OR( D7 = "", AND( OR( J7 = "", D7 &gt;= J7 ), OR( K7 = "", D7 &lt;= K7 ))), OR( F7 = "", AND( OR( K7 = "", F7 &lt;= K7 ), OR( J7 = "", F7 &gt;= J7 ))))))</f>
        <v>1</v>
      </c>
      <c r="N7" t="str">
        <f>IF( OR( D7 = "", J7 = "" ), "", "A: " &amp; IF( FLOOR(ABS(D7 - J7),1/24/60/60) = 0, "Net op tijd", TEXT( D7 - J7, "[m]") &amp; " min na wens" ))</f>
        <v/>
      </c>
      <c r="O7" t="str">
        <f>IF( OR( F7 = "", K7 = "" ), "", "V: " &amp; IF( FLOOR(ABS(K7 - F7),1/24/60/60) = 0, "Net op tijd", TEXT( K7 - F7, "[m]") &amp; " min voor wens" ))</f>
        <v/>
      </c>
      <c r="S7" t="str">
        <f t="shared" si="1"/>
        <v/>
      </c>
    </row>
    <row r="8" spans="1:19" ht="12" customHeight="1" x14ac:dyDescent="0.2">
      <c r="A8" s="24">
        <v>7</v>
      </c>
      <c r="B8" s="7" t="s">
        <v>24</v>
      </c>
      <c r="C8" s="7" t="s">
        <v>5</v>
      </c>
      <c r="D8" s="12" cm="1">
        <f t="array" aca="1" ref="D8" ca="1">MAX( $F$2:$F7 ) + INDIRECT( ADDRESS( ROW()-1, COLUMN()+3, 1))</f>
        <v>0.77083333333333326</v>
      </c>
      <c r="E8" s="9">
        <v>2.0833333333333332E-2</v>
      </c>
      <c r="F8" s="12">
        <f ca="1">D8+E8</f>
        <v>0.79166666666666663</v>
      </c>
      <c r="G8" s="7"/>
      <c r="H8" s="10"/>
      <c r="J8" s="13"/>
      <c r="K8" s="14">
        <v>0.82638888888888884</v>
      </c>
      <c r="M8">
        <f ca="1">--( AND( OR( D8 = "", AND( OR( J8 = "", D8 &gt;= J8 + Input_Marge_Min ), OR( K8 = "", D8 &lt;= K8 - Input_Marge_Min ))), OR( F8 = "", AND( OR( K8 = "", F8 &lt;= K8 - Input_Marge_Min ), OR( J8 = "", F8 &gt;= J8 + Input_Marge_Min )))))   +   0*(--( AND( OR( D8 = "", AND( OR( J8 = "", D8 &gt;= J8 ), OR( K8 = "", D8 &lt;= K8 ))), OR( F8 = "", AND( OR( K8 = "", F8 &lt;= K8 ), OR( J8 = "", F8 &gt;= J8 ))))))</f>
        <v>1</v>
      </c>
      <c r="N8" t="str">
        <f ca="1">IF( OR( D8 = "", J8 = "" ), "", "A: " &amp; IF( FLOOR(ABS(D8 - J8),1/24/60/60) = 0, "Net op tijd", TEXT( D8 - J8, "[m]") &amp; " min na wens" ))</f>
        <v/>
      </c>
      <c r="O8" t="str">
        <f ca="1">IF( OR( F8 = "", K8 = "" ), "", "V: " &amp; IF( FLOOR(ABS(K8 - F8),1/24/60/60) = 0, "Net op tijd", TEXT( K8 - F8, "[m]") &amp; " min voor wens" ))</f>
        <v>V: 50 min voor wens</v>
      </c>
      <c r="P8">
        <f ca="1">TEXT( D8 - J8, "[m]")+0</f>
        <v>1110</v>
      </c>
      <c r="Q8">
        <f>TEXT( E8, "[m]")+0</f>
        <v>30</v>
      </c>
      <c r="R8">
        <f ca="1">TEXT( K8 - F8, "[m]")+0</f>
        <v>50</v>
      </c>
      <c r="S8" s="23"/>
    </row>
    <row r="9" spans="1:19" ht="12" customHeight="1" x14ac:dyDescent="0.2">
      <c r="A9" s="24">
        <v>8</v>
      </c>
      <c r="B9" s="7"/>
      <c r="C9" s="7"/>
      <c r="D9" s="7"/>
      <c r="E9" s="7"/>
      <c r="F9" s="7"/>
      <c r="G9" s="9">
        <v>7.6388888888888886E-3</v>
      </c>
      <c r="H9" s="11">
        <v>5</v>
      </c>
      <c r="J9" s="6"/>
      <c r="K9" s="10"/>
      <c r="M9" cm="1">
        <f t="array" ref="M9">--( AND( OR( D9 = "", AND( OR( J9 = "", D9 &gt;= J9 + Input_Marge_Min ), OR( K9 = "", D9 &lt;= K9 - Input_Marge_Min ))), OR( F9 = "", AND( OR( K9 = "", F9 &lt;= K9 - Input_Marge_Min ), OR( J9 = "", F9 &gt;= J9 + Input_Marge_Min )))))   +   0*(--( AND( OR( D9 = "", AND( OR( J9 = "", D9 &gt;= J9 ), OR( K9 = "", D9 &lt;= K9 ))), OR( F9 = "", AND( OR( K9 = "", F9 &lt;= K9 ), OR( J9 = "", F9 &gt;= J9 ))))))</f>
        <v>1</v>
      </c>
      <c r="N9" t="str">
        <f>IF( OR( D9 = "", J9 = "" ), "", "A: " &amp; IF( FLOOR(ABS(D9 - J9),1/24/60/60) = 0, "Net op tijd", TEXT( D9 - J9, "[m]") &amp; " min na wens" ))</f>
        <v/>
      </c>
      <c r="O9" t="str">
        <f>IF( OR( F9 = "", K9 = "" ), "", "V: " &amp; IF( FLOOR(ABS(K9 - F9),1/24/60/60) = 0, "Net op tijd", TEXT( K9 - F9, "[m]") &amp; " min voor wens" ))</f>
        <v/>
      </c>
      <c r="S9" t="str">
        <f t="shared" si="1"/>
        <v/>
      </c>
    </row>
    <row r="10" spans="1:19" ht="12" customHeight="1" x14ac:dyDescent="0.2">
      <c r="A10" s="24">
        <v>9</v>
      </c>
      <c r="B10" s="7" t="s">
        <v>4</v>
      </c>
      <c r="C10" s="7" t="s">
        <v>5</v>
      </c>
      <c r="D10" s="12" cm="1">
        <f t="array" aca="1" ref="D10" ca="1">MAX( $F$2:$F9 ) + INDIRECT( ADDRESS( ROW()-1, COLUMN()+3, 1))</f>
        <v>0.79930555555555549</v>
      </c>
      <c r="E10" s="12"/>
      <c r="F10" s="12"/>
      <c r="G10" s="7"/>
      <c r="H10" s="10"/>
      <c r="J10" s="13"/>
      <c r="K10" s="14"/>
      <c r="M10" cm="1">
        <f t="array" aca="1" ref="M10" ca="1">--( AND( OR( D10 = "", AND( OR( J10 = "", D10 &gt;= J10 + Input_Marge_Min ), OR( K10 = "", D10 &lt;= K10 - Input_Marge_Min ))), OR( F10 = "", AND( OR( K10 = "", F10 &lt;= K10 - Input_Marge_Min ), OR( J10 = "", F10 &gt;= J10 + Input_Marge_Min )))))   +   0*(--( AND( OR( D10 = "", AND( OR( J10 = "", D10 &gt;= J10 ), OR( K10 = "", D10 &lt;= K10 ))), OR( F10 = "", AND( OR( K10 = "", F10 &lt;= K10 ), OR( J10 = "", F10 &gt;= J10 ))))))</f>
        <v>1</v>
      </c>
      <c r="N10" t="str">
        <f ca="1">IF( OR( D10 = "", J10 = "" ), "", "A: " &amp; IF( FLOOR(ABS(D10 - J10),1/24/60/60) = 0, "Net op tijd", TEXT( D10 - J10, "[m]") &amp; " min na wens" ))</f>
        <v/>
      </c>
      <c r="O10" t="str">
        <f t="shared" ref="O5:O11" si="3">IF( OR( F10 = "", K10 = "" ), "", "Vertrek: " &amp; IF( FLOOR(ABS(K10 - F10),1/24/60/60) = 0, "Net op tijd", TEXT( K10 - F10, "[m]") &amp; " min voor wens" ))</f>
        <v/>
      </c>
      <c r="S10" t="str">
        <f t="shared" si="1"/>
        <v/>
      </c>
    </row>
    <row r="11" spans="1:19" ht="12" customHeight="1" x14ac:dyDescent="0.2">
      <c r="A11" s="20"/>
      <c r="B11" s="18"/>
      <c r="C11" s="18"/>
      <c r="D11" s="18"/>
      <c r="E11" s="18"/>
      <c r="F11" s="18"/>
      <c r="G11" s="18"/>
      <c r="H11" s="19"/>
      <c r="I11" s="16"/>
      <c r="J11" s="17"/>
      <c r="K11" s="19"/>
      <c r="N11" t="str">
        <f>IF( OR( D11 = "", J11 = "" ), "", "A: " &amp; IF( FLOOR(ABS(D11 - J11),1/24/60/60) = 0, "Net op tijd", TEXT( D11 - J11, "[m]") &amp; " min na wens" ))</f>
        <v/>
      </c>
      <c r="O11" t="str">
        <f t="shared" si="3"/>
        <v/>
      </c>
      <c r="S11" t="str">
        <f t="shared" si="1"/>
        <v/>
      </c>
    </row>
    <row r="12" spans="1:19" x14ac:dyDescent="0.2">
      <c r="C12" s="4" t="s">
        <v>10</v>
      </c>
      <c r="D12" s="2">
        <f ca="1">D10 - F2</f>
        <v>6.3194444444444331E-2</v>
      </c>
      <c r="E12" s="2">
        <f>SUM(E2:E11)</f>
        <v>3.3333333333333333E-2</v>
      </c>
      <c r="G12" s="2">
        <f>SUM( G2:G11 )</f>
        <v>2.9861111111111113E-2</v>
      </c>
      <c r="H12" s="15">
        <f>SUM( H2:H11 )</f>
        <v>22.7</v>
      </c>
      <c r="N12" s="21"/>
    </row>
    <row r="13" spans="1:19" x14ac:dyDescent="0.2">
      <c r="B13" t="s">
        <v>17</v>
      </c>
      <c r="D13" s="3" t="str">
        <f ca="1">"(" &amp; TEXT( F2, "hh:mm" ) &amp; "-" &amp; TEXT( D10, "hh:mm" ) &amp; ")"</f>
        <v>(17:40-19:11)</v>
      </c>
    </row>
    <row r="14" spans="1:19" x14ac:dyDescent="0.2">
      <c r="B14" s="25">
        <v>5</v>
      </c>
      <c r="N14" s="22"/>
    </row>
  </sheetData>
  <conditionalFormatting sqref="A2:C10">
    <cfRule type="expression" dxfId="0" priority="2">
      <formula>$M2&lt;&gt;1</formula>
    </cfRule>
  </conditionalFormatting>
  <dataValidations count="4">
    <dataValidation allowBlank="1" showInputMessage="1" showErrorMessage="1" promptTitle="Eenheid" prompt="Gemeten in tijd" sqref="J1:K1 D1" xr:uid="{51A9D7C7-C21F-43C5-A454-5C2816B457DE}"/>
    <dataValidation allowBlank="1" showInputMessage="1" showErrorMessage="1" promptTitle="Eenheid" prompt="Gemeten in minuten" sqref="E1:G1 N1:O1" xr:uid="{EDD67514-9098-46F2-AB25-85BC16A7FA43}"/>
    <dataValidation allowBlank="1" showInputMessage="1" showErrorMessage="1" promptTitle="Eenheid" prompt="Gemeten in kilometer" sqref="H1" xr:uid="{E7B58C6E-F9E1-4850-B408-82349E6ED561}"/>
    <dataValidation allowBlank="1" showInputMessage="1" showErrorMessage="1" promptTitle="Eenheid" prompt="0 (ongeldige invoer) of 1 (geldige invoer)" sqref="M1" xr:uid="{E2B7B262-32A3-4180-9962-415E0146F20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Ritten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2020-07-30T10:00:30Z</dcterms:created>
  <dcterms:modified xsi:type="dcterms:W3CDTF">2020-09-26T00:34:39Z</dcterms:modified>
</cp:coreProperties>
</file>