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OneDrive\OneDrive - Aexis NV\Wim\Website\xlwdfiles\"/>
    </mc:Choice>
  </mc:AlternateContent>
  <xr:revisionPtr revIDLastSave="0" documentId="11_DDD1539C0DB13F881D5F5123079AD15F0EF41E11" xr6:coauthVersionLast="44" xr6:coauthVersionMax="44" xr10:uidLastSave="{00000000-0000-0000-0000-000000000000}"/>
  <bookViews>
    <workbookView xWindow="28680" yWindow="-975" windowWidth="29040" windowHeight="15840" xr2:uid="{00000000-000D-0000-FFFF-FFFF00000000}"/>
  </bookViews>
  <sheets>
    <sheet name="Fitness" sheetId="1" r:id="rId1"/>
  </sheets>
  <definedNames>
    <definedName name="tijdseenheid">Fitness!$P$2:$P$3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2" i="1"/>
  <c r="N10" i="1" l="1"/>
  <c r="N9" i="1"/>
  <c r="N8" i="1"/>
  <c r="I6" i="1"/>
  <c r="A2" i="1" l="1"/>
  <c r="B2" i="1" s="1"/>
  <c r="C2" i="1" s="1"/>
  <c r="G2" i="1"/>
  <c r="N5" i="1"/>
  <c r="N4" i="1"/>
  <c r="D2" i="1" l="1"/>
  <c r="G3" i="1"/>
  <c r="A3" i="1" s="1"/>
  <c r="B3" i="1" l="1"/>
  <c r="C3" i="1" l="1"/>
  <c r="G4" i="1" l="1"/>
  <c r="A4" i="1" s="1"/>
  <c r="B4" i="1" s="1"/>
  <c r="D3" i="1"/>
  <c r="C4" i="1" l="1"/>
  <c r="G5" i="1" l="1"/>
  <c r="A5" i="1" s="1"/>
  <c r="B5" i="1" s="1"/>
  <c r="C5" i="1" s="1"/>
  <c r="G6" i="1" s="1"/>
  <c r="A6" i="1" s="1"/>
  <c r="D4" i="1"/>
  <c r="D5" i="1" l="1"/>
  <c r="B6" i="1"/>
  <c r="C6" i="1" s="1"/>
  <c r="G7" i="1" l="1"/>
  <c r="A7" i="1" s="1"/>
  <c r="D6" i="1"/>
  <c r="B7" i="1" l="1"/>
  <c r="C7" i="1" s="1"/>
  <c r="G8" i="1" l="1"/>
  <c r="A8" i="1" s="1"/>
  <c r="D7" i="1"/>
  <c r="B8" i="1" l="1"/>
  <c r="C8" i="1" l="1"/>
  <c r="G9" i="1" s="1"/>
  <c r="A9" i="1" s="1"/>
  <c r="D8" i="1" l="1"/>
  <c r="B9" i="1"/>
  <c r="C9" i="1" l="1"/>
  <c r="G10" i="1" s="1"/>
  <c r="A10" i="1" s="1"/>
  <c r="D9" i="1" l="1"/>
  <c r="B10" i="1"/>
  <c r="C10" i="1" l="1"/>
  <c r="G11" i="1" s="1"/>
  <c r="A11" i="1" s="1"/>
  <c r="D10" i="1" l="1"/>
  <c r="B11" i="1"/>
  <c r="C11" i="1" l="1"/>
  <c r="G12" i="1" s="1"/>
  <c r="A12" i="1" s="1"/>
  <c r="D11" i="1" l="1"/>
  <c r="B12" i="1"/>
  <c r="C12" i="1" l="1"/>
  <c r="G13" i="1" s="1"/>
  <c r="A13" i="1" s="1"/>
  <c r="D12" i="1" l="1"/>
  <c r="B13" i="1"/>
  <c r="C13" i="1" l="1"/>
  <c r="G14" i="1" s="1"/>
  <c r="A14" i="1" s="1"/>
  <c r="D14" i="1" s="1"/>
  <c r="D13" i="1" l="1"/>
  <c r="I9" i="1" s="1"/>
  <c r="B14" i="1"/>
  <c r="C14" i="1" l="1"/>
  <c r="G15" i="1" s="1"/>
  <c r="A15" i="1" s="1"/>
  <c r="D15" i="1" s="1"/>
  <c r="B15" i="1" l="1"/>
  <c r="C15" i="1" l="1"/>
  <c r="G16" i="1" s="1"/>
  <c r="A16" i="1" s="1"/>
  <c r="D16" i="1" s="1"/>
  <c r="B16" i="1" l="1"/>
  <c r="C16" i="1" l="1"/>
  <c r="G17" i="1" s="1"/>
  <c r="A17" i="1" s="1"/>
  <c r="D17" i="1" s="1"/>
  <c r="B17" i="1" l="1"/>
  <c r="C17" i="1" l="1"/>
  <c r="G18" i="1" s="1"/>
  <c r="A18" i="1" s="1"/>
  <c r="D18" i="1" s="1"/>
  <c r="B18" i="1" l="1"/>
  <c r="C18" i="1" l="1"/>
  <c r="G19" i="1" s="1"/>
  <c r="A19" i="1" s="1"/>
  <c r="D19" i="1" s="1"/>
  <c r="B19" i="1" l="1"/>
  <c r="C19" i="1" l="1"/>
  <c r="G20" i="1" s="1"/>
  <c r="A20" i="1"/>
  <c r="D20" i="1" s="1"/>
  <c r="B20" i="1" l="1"/>
  <c r="C20" i="1" l="1"/>
  <c r="G21" i="1" s="1"/>
  <c r="A21" i="1" s="1"/>
  <c r="D21" i="1" s="1"/>
  <c r="B21" i="1" l="1"/>
  <c r="C21" i="1" l="1"/>
  <c r="G22" i="1" s="1"/>
  <c r="A22" i="1" s="1"/>
  <c r="D22" i="1" s="1"/>
  <c r="B22" i="1" l="1"/>
  <c r="C22" i="1" l="1"/>
  <c r="G23" i="1" s="1"/>
  <c r="A23" i="1" s="1"/>
  <c r="D23" i="1" s="1"/>
  <c r="B23" i="1" l="1"/>
  <c r="C23" i="1" l="1"/>
  <c r="G24" i="1" s="1"/>
  <c r="A24" i="1" s="1"/>
  <c r="D24" i="1" s="1"/>
  <c r="B24" i="1" l="1"/>
  <c r="C24" i="1" l="1"/>
  <c r="G25" i="1" s="1"/>
  <c r="A25" i="1" s="1"/>
  <c r="D25" i="1" l="1"/>
  <c r="B25" i="1"/>
  <c r="C25" i="1" l="1"/>
  <c r="G26" i="1" s="1"/>
  <c r="A26" i="1" s="1"/>
  <c r="D26" i="1" l="1"/>
  <c r="B26" i="1"/>
  <c r="C26" i="1" l="1"/>
  <c r="G27" i="1" s="1"/>
  <c r="A27" i="1" s="1"/>
  <c r="D27" i="1" l="1"/>
  <c r="B27" i="1"/>
  <c r="C27" i="1" l="1"/>
  <c r="G28" i="1" s="1"/>
  <c r="A28" i="1" s="1"/>
  <c r="D28" i="1" l="1"/>
  <c r="B28" i="1"/>
  <c r="C28" i="1" l="1"/>
  <c r="G29" i="1" s="1"/>
  <c r="A29" i="1" s="1"/>
  <c r="D29" i="1" l="1"/>
  <c r="B29" i="1"/>
  <c r="C29" i="1" s="1"/>
  <c r="G30" i="1" s="1"/>
  <c r="A30" i="1" s="1"/>
  <c r="D30" i="1" l="1"/>
  <c r="B30" i="1"/>
  <c r="C30" i="1" s="1"/>
  <c r="G31" i="1" s="1"/>
  <c r="A31" i="1" s="1"/>
  <c r="D31" i="1" l="1"/>
  <c r="B31" i="1"/>
  <c r="C31" i="1" s="1"/>
  <c r="G32" i="1" s="1"/>
  <c r="A32" i="1" s="1"/>
  <c r="D32" i="1" l="1"/>
  <c r="B32" i="1"/>
  <c r="C32" i="1" s="1"/>
  <c r="G33" i="1" s="1"/>
  <c r="A33" i="1" s="1"/>
  <c r="D33" i="1" s="1"/>
  <c r="B33" i="1" l="1"/>
  <c r="C33" i="1" s="1"/>
  <c r="G34" i="1" s="1"/>
  <c r="A34" i="1" s="1"/>
  <c r="D34" i="1" s="1"/>
  <c r="B34" i="1" l="1"/>
  <c r="C34" i="1" l="1"/>
  <c r="G35" i="1" s="1"/>
  <c r="A35" i="1" s="1"/>
  <c r="D35" i="1" s="1"/>
  <c r="B35" i="1" l="1"/>
  <c r="C35" i="1" l="1"/>
  <c r="G36" i="1" s="1"/>
  <c r="A36" i="1" s="1"/>
  <c r="D36" i="1" s="1"/>
  <c r="B36" i="1" l="1"/>
  <c r="C36" i="1" l="1"/>
  <c r="G37" i="1" s="1"/>
  <c r="A37" i="1" s="1"/>
  <c r="D37" i="1" s="1"/>
  <c r="B37" i="1" l="1"/>
  <c r="C37" i="1" l="1"/>
  <c r="G38" i="1" s="1"/>
  <c r="A38" i="1" s="1"/>
  <c r="D38" i="1" s="1"/>
  <c r="B38" i="1" l="1"/>
  <c r="C38" i="1" l="1"/>
  <c r="G39" i="1" s="1"/>
  <c r="A39" i="1" s="1"/>
  <c r="D39" i="1" s="1"/>
  <c r="B39" i="1" l="1"/>
  <c r="C39" i="1" l="1"/>
  <c r="G40" i="1" s="1"/>
  <c r="A40" i="1" s="1"/>
  <c r="D40" i="1" s="1"/>
  <c r="B40" i="1" l="1"/>
  <c r="C40" i="1" l="1"/>
  <c r="G41" i="1" s="1"/>
  <c r="A41" i="1" s="1"/>
  <c r="D41" i="1" s="1"/>
  <c r="B41" i="1" l="1"/>
  <c r="C41" i="1" l="1"/>
  <c r="G42" i="1" s="1"/>
  <c r="A42" i="1" s="1"/>
  <c r="D42" i="1" s="1"/>
  <c r="B42" i="1" l="1"/>
  <c r="C42" i="1" l="1"/>
  <c r="G43" i="1" s="1"/>
  <c r="A43" i="1" s="1"/>
  <c r="D43" i="1" s="1"/>
  <c r="B43" i="1" l="1"/>
  <c r="C43" i="1" l="1"/>
  <c r="G44" i="1" s="1"/>
  <c r="A44" i="1" s="1"/>
  <c r="D44" i="1" s="1"/>
  <c r="B44" i="1" l="1"/>
  <c r="C44" i="1" l="1"/>
  <c r="G45" i="1" s="1"/>
  <c r="A45" i="1"/>
  <c r="D45" i="1" s="1"/>
  <c r="B45" i="1" l="1"/>
  <c r="C45" i="1" l="1"/>
  <c r="G46" i="1" s="1"/>
  <c r="A46" i="1" s="1"/>
  <c r="D46" i="1" s="1"/>
  <c r="B46" i="1" l="1"/>
  <c r="C46" i="1" l="1"/>
  <c r="G47" i="1" s="1"/>
  <c r="A47" i="1" s="1"/>
  <c r="D47" i="1" s="1"/>
  <c r="B47" i="1" l="1"/>
  <c r="C47" i="1" l="1"/>
  <c r="G48" i="1" s="1"/>
  <c r="A48" i="1" s="1"/>
  <c r="D48" i="1" s="1"/>
  <c r="B48" i="1" l="1"/>
  <c r="C48" i="1" l="1"/>
  <c r="G49" i="1" s="1"/>
  <c r="A49" i="1" s="1"/>
  <c r="D49" i="1" s="1"/>
  <c r="B49" i="1" l="1"/>
  <c r="C49" i="1" l="1"/>
  <c r="G50" i="1" s="1"/>
  <c r="A50" i="1" s="1"/>
  <c r="D50" i="1" s="1"/>
  <c r="B50" i="1" l="1"/>
  <c r="C50" i="1" l="1"/>
  <c r="G51" i="1" s="1"/>
  <c r="A51" i="1" s="1"/>
  <c r="D51" i="1" s="1"/>
  <c r="L18" i="1" l="1"/>
  <c r="B51" i="1"/>
  <c r="C51" i="1" s="1"/>
  <c r="N19" i="1" s="1"/>
  <c r="N20" i="1" l="1"/>
  <c r="L7" i="1" s="1"/>
  <c r="K21" i="1" l="1"/>
  <c r="L20" i="1"/>
  <c r="L19" i="1"/>
</calcChain>
</file>

<file path=xl/sharedStrings.xml><?xml version="1.0" encoding="utf-8"?>
<sst xmlns="http://schemas.openxmlformats.org/spreadsheetml/2006/main" count="38" uniqueCount="31">
  <si>
    <t>Tot</t>
  </si>
  <si>
    <t>duur van een sessie</t>
  </si>
  <si>
    <t>minuten</t>
  </si>
  <si>
    <t>maximaal aantal sessies</t>
  </si>
  <si>
    <t>Van</t>
  </si>
  <si>
    <t>Nr</t>
  </si>
  <si>
    <t>calc_Van</t>
  </si>
  <si>
    <t>Parameters:</t>
  </si>
  <si>
    <t>totale inspanning vandaag</t>
  </si>
  <si>
    <t>totale inspanning op dit moment</t>
  </si>
  <si>
    <t>kleur elke andere rij groen</t>
  </si>
  <si>
    <t>ja</t>
  </si>
  <si>
    <t>Huidige tijd:</t>
  </si>
  <si>
    <t>neen</t>
  </si>
  <si>
    <t>Opmerking:</t>
  </si>
  <si>
    <t>maximale daginspanning ?</t>
  </si>
  <si>
    <t>Berekeningen voor max. 50 sessies</t>
  </si>
  <si>
    <t>Opmaak:</t>
  </si>
  <si>
    <t>Einde van de sessies:</t>
  </si>
  <si>
    <t>nieuwe sessie niet meer starten na</t>
  </si>
  <si>
    <t>eerste sessie start om</t>
  </si>
  <si>
    <t>rustpauze tussen 2 sessies</t>
  </si>
  <si>
    <t>verberg de afgelopen sessies</t>
  </si>
  <si>
    <t>sessies</t>
  </si>
  <si>
    <t>volgende starttijd opmaken</t>
  </si>
  <si>
    <t>Tijd tot de volgende sessie:</t>
  </si>
  <si>
    <t>Status</t>
  </si>
  <si>
    <t>Herberekenen !</t>
  </si>
  <si>
    <t>Voortgang:</t>
  </si>
  <si>
    <t>Pauze</t>
  </si>
  <si>
    <t>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</si>
</sst>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.&quot;"/>
    <numFmt numFmtId="165" formatCode="[$-F400]h:mm:ss\ AM/PM"/>
  </numFmts>
  <fonts count="7" x14ac:knownFonts="1">
    <font>
      <sz val="9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8"/>
      <color theme="1"/>
      <name val="Segoe UI"/>
      <family val="2"/>
    </font>
    <font>
      <sz val="9"/>
      <name val="Segoe UI"/>
      <family val="2"/>
    </font>
    <font>
      <i/>
      <sz val="9"/>
      <color theme="1"/>
      <name val="Segoe UI"/>
      <family val="2"/>
    </font>
    <font>
      <sz val="9"/>
      <color theme="9" tint="-0.249977111117893"/>
      <name val="Wingdings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2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 applyFill="1"/>
    <xf numFmtId="20" fontId="0" fillId="0" borderId="0" xfId="0" applyNumberFormat="1" applyFill="1" applyAlignment="1">
      <alignment horizontal="center"/>
    </xf>
    <xf numFmtId="2" fontId="3" fillId="0" borderId="0" xfId="0" applyNumberFormat="1" applyFont="1"/>
    <xf numFmtId="165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horizontal="left"/>
    </xf>
    <xf numFmtId="20" fontId="6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Continuous"/>
    </xf>
    <xf numFmtId="9" fontId="4" fillId="0" borderId="1" xfId="1" applyFont="1" applyBorder="1"/>
  </cellXfs>
  <cellStyles count="2">
    <cellStyle name="Normal" xfId="0" builtinId="0"/>
    <cellStyle name="Percent" xfId="1" builtinId="5"/>
  </cellStyles>
  <dxfs count="4">
    <dxf>
      <fill>
        <patternFill>
          <bgColor theme="9" tint="0.79998168889431442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51"/>
  <sheetViews>
    <sheetView showGridLines="0" showRowColHeaders="0" tabSelected="1" workbookViewId="0">
      <pane ySplit="1" topLeftCell="A2" activePane="bottomLeft" state="frozen"/>
      <selection pane="bottomLeft" activeCell="C7" sqref="C7"/>
    </sheetView>
  </sheetViews>
  <sheetFormatPr defaultRowHeight="12" x14ac:dyDescent="0.2"/>
  <cols>
    <col min="1" max="4" width="7.6640625" customWidth="1"/>
    <col min="5" max="5" width="4.83203125" customWidth="1"/>
    <col min="6" max="6" width="8.5" customWidth="1"/>
    <col min="7" max="7" width="8.83203125" hidden="1" customWidth="1"/>
    <col min="8" max="8" width="10.83203125" customWidth="1"/>
    <col min="9" max="9" width="26.83203125" customWidth="1"/>
    <col min="11" max="11" width="32" bestFit="1" customWidth="1"/>
    <col min="12" max="12" width="6" customWidth="1"/>
    <col min="13" max="13" width="8.6640625" customWidth="1"/>
    <col min="14" max="14" width="5.6640625" hidden="1" customWidth="1"/>
    <col min="16" max="17" width="0" hidden="1" customWidth="1"/>
  </cols>
  <sheetData>
    <row r="1" spans="1:17" x14ac:dyDescent="0.2">
      <c r="A1" s="2" t="s">
        <v>5</v>
      </c>
      <c r="B1" s="2" t="s">
        <v>4</v>
      </c>
      <c r="C1" s="2" t="s">
        <v>0</v>
      </c>
      <c r="D1" s="2" t="s">
        <v>26</v>
      </c>
      <c r="E1" s="16" t="s">
        <v>29</v>
      </c>
      <c r="F1" s="16"/>
      <c r="G1" s="2" t="s">
        <v>6</v>
      </c>
    </row>
    <row r="2" spans="1:17" x14ac:dyDescent="0.2">
      <c r="A2" s="4">
        <f>IF( ROW()-1 &lt;= $N$10, ROW()-1, "")</f>
        <v>1</v>
      </c>
      <c r="B2" s="5">
        <f>IF( ISNUMBER( A2 ), IF( $L$3 &lt; $N$8, $L$3, "" ), "" )</f>
        <v>0.58333333333333337</v>
      </c>
      <c r="C2" s="5">
        <f>IF( ISNUMBER( B2 ), IF( SUM($C$1:$C1) - SUM($B$1:$B1) + $N$4 &gt; $N$9, B2 + $N$9 - (SUM($C$1:$C1) - SUM($B$1:$B1)), B2 + $N$4 ), "" )</f>
        <v>0.58680555555555558</v>
      </c>
      <c r="D2" s="13" t="str">
        <f t="shared" ref="D2:D33" ca="1" si="0">IF( ISNUMBER( A2 ), IF( AND( B2 &lt;= $I$6, C2 &gt;= $I$6), "", IF( C2 &lt;= $I$6, "J","" )), "" )</f>
        <v/>
      </c>
      <c r="E2" s="14"/>
      <c r="F2" s="5"/>
      <c r="G2" s="5">
        <f>$L$3</f>
        <v>0.58333333333333337</v>
      </c>
      <c r="K2" s="3" t="s">
        <v>7</v>
      </c>
      <c r="P2" t="s">
        <v>2</v>
      </c>
      <c r="Q2" s="15">
        <f>1 / 24 / 60</f>
        <v>6.9444444444444436E-4</v>
      </c>
    </row>
    <row r="3" spans="1:17" x14ac:dyDescent="0.2">
      <c r="A3" s="4">
        <f t="shared" ref="A3:A34" si="1">IF( ROW()-1 &lt;= $N$10, IF( ISNUMBER( G3 ), ROW()-1, "" ), "")</f>
        <v>2</v>
      </c>
      <c r="B3" s="5">
        <f>IF( ISNUMBER( A3 ), G3, "" )</f>
        <v>0.61111111111111116</v>
      </c>
      <c r="C3" s="5">
        <f>IF( ISNUMBER( B3 ), IF( SUM($C$1:$C2) - SUM($B$1:$B2) + $N$4 &gt; $N$9, B3 + $N$9 - (SUM($C$1:$C2) - SUM($B$1:$B2)), B3 + $N$4 ), "" )</f>
        <v>0.61458333333333337</v>
      </c>
      <c r="D3" s="13" t="str">
        <f t="shared" ca="1" si="0"/>
        <v/>
      </c>
      <c r="E3" s="14"/>
      <c r="F3" s="5"/>
      <c r="G3" s="5">
        <f xml:space="preserve">
IF( ISNUMBER( C2 ), IF( C2 + $N$5 + ( IFERROR( E3 * INDEX($Q$2:$Q$3, MATCH( F3, tijdseenheid, 0 )), 0)) &lt; $N$8, IF( ROUND( SUM( $C$2:C2 ) - SUM( $B$2:B2 ), 6) &lt; ROUND( $N$9, 6), C2 + $N$5 + ( IFERROR( E3 * INDEX($Q$2:$Q$3, MATCH( F3, tijdseenheid, 0 )), 0)), "" ), "" ), "" )</f>
        <v>0.61111111111111116</v>
      </c>
      <c r="I3" s="11" t="s">
        <v>27</v>
      </c>
      <c r="K3" t="s">
        <v>20</v>
      </c>
      <c r="L3" s="1">
        <v>0.58333333333333337</v>
      </c>
      <c r="P3" t="s">
        <v>30</v>
      </c>
      <c r="Q3" s="15">
        <f>1 / 24</f>
        <v>4.1666666666666664E-2</v>
      </c>
    </row>
    <row r="4" spans="1:17" x14ac:dyDescent="0.2">
      <c r="A4" s="4">
        <f t="shared" si="1"/>
        <v>3</v>
      </c>
      <c r="B4" s="5">
        <f t="shared" ref="B4:B15" si="2">IF( ISNUMBER( A4 ), G4, "" )</f>
        <v>0.63888888888888895</v>
      </c>
      <c r="C4" s="5">
        <f>IF( ISNUMBER( B4 ), IF( SUM($C$1:$C3) - SUM($B$1:$B3) + $N$4 &gt; $N$9, B4 + $N$9 - (SUM($C$1:$C3) - SUM($B$1:$B3)), B4 + $N$4 ), "" )</f>
        <v>0.64236111111111116</v>
      </c>
      <c r="D4" s="13" t="str">
        <f t="shared" ca="1" si="0"/>
        <v/>
      </c>
      <c r="E4" s="14"/>
      <c r="F4" s="5"/>
      <c r="G4" s="5">
        <f xml:space="preserve">
IF( ISNUMBER( C3 ), IF( C3 + $N$5 + ( IFERROR( E4 * INDEX($Q$2:$Q$3, MATCH( F4, tijdseenheid, 0 )), 0)) &lt; $N$8, IF( ROUND( SUM( $C$2:C3 ) - SUM( $B$2:B3 ), 6) &lt; ROUND( $N$9, 6), C3 + $N$5 + ( IFERROR( E4 * INDEX($Q$2:$Q$3, MATCH( F4, tijdseenheid, 0 )), 0)), "" ), "" ), "" )</f>
        <v>0.63888888888888895</v>
      </c>
      <c r="K4" t="s">
        <v>1</v>
      </c>
      <c r="L4">
        <v>5</v>
      </c>
      <c r="M4" t="s">
        <v>2</v>
      </c>
      <c r="N4" s="6">
        <f>IF(M4="minuten",L4 / 60 / 24, L4 / 24 )</f>
        <v>3.472222222222222E-3</v>
      </c>
    </row>
    <row r="5" spans="1:17" x14ac:dyDescent="0.2">
      <c r="A5" s="4">
        <f t="shared" si="1"/>
        <v>4</v>
      </c>
      <c r="B5" s="5">
        <f t="shared" si="2"/>
        <v>0.66666666666666674</v>
      </c>
      <c r="C5" s="5">
        <f>IF( ISNUMBER( B5 ), IF( SUM($C$1:$C4) - SUM($B$1:$B4) + $N$4 &gt; $N$9, B5 + $N$9 - (SUM($C$1:$C4) - SUM($B$1:$B4)), B5 + $N$4 ), "" )</f>
        <v>0.67013888888888895</v>
      </c>
      <c r="D5" s="13" t="str">
        <f t="shared" ca="1" si="0"/>
        <v/>
      </c>
      <c r="E5" s="14"/>
      <c r="F5" s="5"/>
      <c r="G5" s="5">
        <f xml:space="preserve">
IF( ISNUMBER( C4 ), IF( C4 + $N$5 + ( IFERROR( E5 * INDEX($Q$2:$Q$3, MATCH( F5, tijdseenheid, 0 )), 0)) &lt; $N$8, IF( ROUND( SUM( $C$2:C4 ) - SUM( $B$2:B4 ), 6) &lt; ROUND( $N$9, 6), C4 + $N$5 + ( IFERROR( E5 * INDEX($Q$2:$Q$3, MATCH( F5, tijdseenheid, 0 )), 0)), "" ), "" ), "" )</f>
        <v>0.66666666666666674</v>
      </c>
      <c r="I5" s="3" t="s">
        <v>12</v>
      </c>
      <c r="K5" t="s">
        <v>21</v>
      </c>
      <c r="L5">
        <v>35</v>
      </c>
      <c r="M5" t="s">
        <v>2</v>
      </c>
      <c r="N5" s="6">
        <f>IF(M5="minuten",L5 / 60 / 24, L5 / 24 )</f>
        <v>2.4305555555555556E-2</v>
      </c>
    </row>
    <row r="6" spans="1:17" x14ac:dyDescent="0.2">
      <c r="A6" s="4">
        <f t="shared" si="1"/>
        <v>5</v>
      </c>
      <c r="B6" s="5">
        <f t="shared" si="2"/>
        <v>0.69444444444444453</v>
      </c>
      <c r="C6" s="5">
        <f>IF( ISNUMBER( B6 ), IF( SUM($C$1:$C5) - SUM($B$1:$B5) + $N$4 &gt; $N$9, B6 + $N$9 - (SUM($C$1:$C5) - SUM($B$1:$B5)), B6 + $N$4 ), "" )</f>
        <v>0.69791666666666674</v>
      </c>
      <c r="D6" s="13" t="str">
        <f t="shared" ca="1" si="0"/>
        <v/>
      </c>
      <c r="E6" s="14"/>
      <c r="F6" s="5"/>
      <c r="G6" s="5">
        <f xml:space="preserve">
IF( ISNUMBER( C5 ), IF( C5 + $N$5 + ( IFERROR( E6 * INDEX($Q$2:$Q$3, MATCH( F6, tijdseenheid, 0 )), 0)) &lt; $N$8, IF( ROUND( SUM( $C$2:C5 ) - SUM( $B$2:B5 ), 6) &lt; ROUND( $N$9, 6), C5 + $N$5 + ( IFERROR( E6 * INDEX($Q$2:$Q$3, MATCH( F6, tijdseenheid, 0 )), 0)), "" ), "" ), "" )</f>
        <v>0.69444444444444453</v>
      </c>
      <c r="I6" s="7">
        <f ca="1">NOW() - TODAY()</f>
        <v>0.10093622685235459</v>
      </c>
      <c r="N6" s="6"/>
    </row>
    <row r="7" spans="1:17" x14ac:dyDescent="0.2">
      <c r="A7" s="4">
        <f t="shared" si="1"/>
        <v>6</v>
      </c>
      <c r="B7" s="5">
        <f t="shared" si="2"/>
        <v>0.72222222222222232</v>
      </c>
      <c r="C7" s="5">
        <f>IF( ISNUMBER( B7 ), IF( SUM($C$1:$C6) - SUM($B$1:$B6) + $N$4 &gt; $N$9, B7 + $N$9 - (SUM($C$1:$C6) - SUM($B$1:$B6)), B7 + $N$4 ), "" )</f>
        <v>0.72569444444444453</v>
      </c>
      <c r="D7" s="13" t="str">
        <f t="shared" ca="1" si="0"/>
        <v/>
      </c>
      <c r="E7" s="14"/>
      <c r="F7" s="5"/>
      <c r="G7" s="5">
        <f xml:space="preserve">
IF( ISNUMBER( C6 ), IF( C6 + $N$5 + ( IFERROR( E7 * INDEX($Q$2:$Q$3, MATCH( F7, tijdseenheid, 0 )), 0)) &lt; $N$8, IF( ROUND( SUM( $C$2:C6 ) - SUM( $B$2:B6 ), 6) &lt; ROUND( $N$9, 6), C6 + $N$5 + ( IFERROR( E7 * INDEX($Q$2:$Q$3, MATCH( F7, tijdseenheid, 0 )), 0)), "" ), "" ), "" )</f>
        <v>0.72222222222222232</v>
      </c>
      <c r="K7" s="3" t="s">
        <v>18</v>
      </c>
      <c r="L7" s="12" t="str">
        <f>IF( N(L9) &gt; 0, IF( ROUND( N20, 5 ) &lt; ROUND( N9, 5 ), IF( COUNT( L8,L10 ) &gt; 0, "Pas evt. de parameters aan om de max. daginspanning te bereiken", "" ), "" ), "" )</f>
        <v/>
      </c>
      <c r="N7" s="6"/>
    </row>
    <row r="8" spans="1:17" x14ac:dyDescent="0.2">
      <c r="A8" s="4">
        <f t="shared" si="1"/>
        <v>7</v>
      </c>
      <c r="B8" s="5">
        <f t="shared" si="2"/>
        <v>0.76041666666666674</v>
      </c>
      <c r="C8" s="5">
        <f>IF( ISNUMBER( B8 ), IF( SUM($C$1:$C7) - SUM($B$1:$B7) + $N$4 &gt; $N$9, B8 + $N$9 - (SUM($C$1:$C7) - SUM($B$1:$B7)), B8 + $N$4 ), "" )</f>
        <v>0.76388888888888895</v>
      </c>
      <c r="D8" s="13" t="str">
        <f t="shared" ca="1" si="0"/>
        <v/>
      </c>
      <c r="E8" s="14">
        <v>15</v>
      </c>
      <c r="F8" s="5" t="s">
        <v>2</v>
      </c>
      <c r="G8" s="5">
        <f xml:space="preserve">
IF( ISNUMBER( C7 ), IF( C7 + $N$5 + ( IFERROR( E8 * INDEX($Q$2:$Q$3, MATCH( F8, tijdseenheid, 0 )), 0)) &lt; $N$8, IF( ROUND( SUM( $C$2:C7 ) - SUM( $B$2:B7 ), 6) &lt; ROUND( $N$9, 6), C7 + $N$5 + ( IFERROR( E8 * INDEX($Q$2:$Q$3, MATCH( F8, tijdseenheid, 0 )), 0)), "" ), "" ), "" )</f>
        <v>0.76041666666666674</v>
      </c>
      <c r="I8" s="3" t="s">
        <v>25</v>
      </c>
      <c r="K8" s="10" t="s">
        <v>19</v>
      </c>
      <c r="L8" s="1">
        <v>0.9375</v>
      </c>
      <c r="N8" s="1">
        <f>IF( N(L8) = 0, 10, L8)</f>
        <v>0.9375</v>
      </c>
    </row>
    <row r="9" spans="1:17" x14ac:dyDescent="0.2">
      <c r="A9" s="4">
        <f t="shared" si="1"/>
        <v>8</v>
      </c>
      <c r="B9" s="5">
        <f t="shared" si="2"/>
        <v>0.78819444444444453</v>
      </c>
      <c r="C9" s="5">
        <f>IF( ISNUMBER( B9 ), IF( SUM($C$1:$C8) - SUM($B$1:$B8) + $N$4 &gt; $N$9, B9 + $N$9 - (SUM($C$1:$C8) - SUM($B$1:$B8)), B9 + $N$4 ), "" )</f>
        <v>0.79166666666666674</v>
      </c>
      <c r="D9" s="13" t="str">
        <f t="shared" ca="1" si="0"/>
        <v/>
      </c>
      <c r="E9" s="14"/>
      <c r="F9" s="5"/>
      <c r="G9" s="5">
        <f xml:space="preserve">
IF( ISNUMBER( C8 ), IF( C8 + $N$5 + ( IFERROR( E9 * INDEX($Q$2:$Q$3, MATCH( F9, tijdseenheid, 0 )), 0)) &lt; $N$8, IF( ROUND( SUM( $C$2:C8 ) - SUM( $B$2:B8 ), 6) &lt; ROUND( $N$9, 6), C8 + $N$5 + ( IFERROR( E9 * INDEX($Q$2:$Q$3, MATCH( F9, tijdseenheid, 0 )), 0)), "" ), "" ), "" )</f>
        <v>0.78819444444444453</v>
      </c>
      <c r="I9" s="7">
        <f ca="1">IFERROR( MAX( INDEX( B2:B51, MATCH( "", D2:D51, 0 )) - I6, 0), 0)</f>
        <v>0.48239710648097878</v>
      </c>
      <c r="K9" s="10" t="s">
        <v>15</v>
      </c>
      <c r="L9">
        <v>60</v>
      </c>
      <c r="M9" t="s">
        <v>2</v>
      </c>
      <c r="N9" s="6">
        <f>IF( N(L9) = 0, 24*60*10, IF( M9="minuten",L9 / 60 / 24, L9 / 24 ))</f>
        <v>4.1666666666666664E-2</v>
      </c>
    </row>
    <row r="10" spans="1:17" x14ac:dyDescent="0.2">
      <c r="A10" s="4">
        <f t="shared" si="1"/>
        <v>9</v>
      </c>
      <c r="B10" s="5">
        <f t="shared" si="2"/>
        <v>0.81597222222222232</v>
      </c>
      <c r="C10" s="5">
        <f>IF( ISNUMBER( B10 ), IF( SUM($C$1:$C9) - SUM($B$1:$B9) + $N$4 &gt; $N$9, B10 + $N$9 - (SUM($C$1:$C9) - SUM($B$1:$B9)), B10 + $N$4 ), "" )</f>
        <v>0.81944444444444453</v>
      </c>
      <c r="D10" s="13" t="str">
        <f t="shared" ca="1" si="0"/>
        <v/>
      </c>
      <c r="E10" s="14"/>
      <c r="F10" s="5"/>
      <c r="G10" s="5">
        <f xml:space="preserve">
IF( ISNUMBER( C9 ), IF( C9 + $N$5 + ( IFERROR( E10 * INDEX($Q$2:$Q$3, MATCH( F10, tijdseenheid, 0 )), 0)) &lt; $N$8, IF( ROUND( SUM( $C$2:C9 ) - SUM( $B$2:B9 ), 6) &lt; ROUND( $N$9, 6), C9 + $N$5 + ( IFERROR( E10 * INDEX($Q$2:$Q$3, MATCH( F10, tijdseenheid, 0 )), 0)), "" ), "" ), "" )</f>
        <v>0.81597222222222232</v>
      </c>
      <c r="K10" s="10" t="s">
        <v>3</v>
      </c>
      <c r="L10">
        <v>15</v>
      </c>
      <c r="N10">
        <f>IF( N(L10) = 0, 1000, INT( L10 ) )</f>
        <v>15</v>
      </c>
    </row>
    <row r="11" spans="1:17" x14ac:dyDescent="0.2">
      <c r="A11" s="4">
        <f t="shared" si="1"/>
        <v>10</v>
      </c>
      <c r="B11" s="5">
        <f t="shared" si="2"/>
        <v>0.84375000000000011</v>
      </c>
      <c r="C11" s="5">
        <f>IF( ISNUMBER( B11 ), IF( SUM($C$1:$C10) - SUM($B$1:$B10) + $N$4 &gt; $N$9, B11 + $N$9 - (SUM($C$1:$C10) - SUM($B$1:$B10)), B11 + $N$4 ), "" )</f>
        <v>0.84722222222222232</v>
      </c>
      <c r="D11" s="13" t="str">
        <f t="shared" ca="1" si="0"/>
        <v/>
      </c>
      <c r="E11" s="14"/>
      <c r="F11" s="5"/>
      <c r="G11" s="5">
        <f xml:space="preserve">
IF( ISNUMBER( C10 ), IF( C10 + $N$5 + ( IFERROR( E11 * INDEX($Q$2:$Q$3, MATCH( F11, tijdseenheid, 0 )), 0)) &lt; $N$8, IF( ROUND( SUM( $C$2:C10 ) - SUM( $B$2:B10 ), 6) &lt; ROUND( $N$9, 6), C10 + $N$5 + ( IFERROR( E11 * INDEX($Q$2:$Q$3, MATCH( F11, tijdseenheid, 0 )), 0)), "" ), "" ), "" )</f>
        <v>0.84375000000000011</v>
      </c>
    </row>
    <row r="12" spans="1:17" x14ac:dyDescent="0.2">
      <c r="A12" s="4">
        <f t="shared" si="1"/>
        <v>11</v>
      </c>
      <c r="B12" s="5">
        <f t="shared" si="2"/>
        <v>0.8715277777777779</v>
      </c>
      <c r="C12" s="5">
        <f>IF( ISNUMBER( B12 ), IF( SUM($C$1:$C11) - SUM($B$1:$B11) + $N$4 &gt; $N$9, B12 + $N$9 - (SUM($C$1:$C11) - SUM($B$1:$B11)), B12 + $N$4 ), "" )</f>
        <v>0.87500000000000011</v>
      </c>
      <c r="D12" s="13" t="str">
        <f t="shared" ca="1" si="0"/>
        <v/>
      </c>
      <c r="E12" s="14"/>
      <c r="F12" s="5"/>
      <c r="G12" s="5">
        <f xml:space="preserve">
IF( ISNUMBER( C11 ), IF( C11 + $N$5 + ( IFERROR( E12 * INDEX($Q$2:$Q$3, MATCH( F12, tijdseenheid, 0 )), 0)) &lt; $N$8, IF( ROUND( SUM( $C$2:C11 ) - SUM( $B$2:B11 ), 6) &lt; ROUND( $N$9, 6), C11 + $N$5 + ( IFERROR( E12 * INDEX($Q$2:$Q$3, MATCH( F12, tijdseenheid, 0 )), 0)), "" ), "" ), "" )</f>
        <v>0.8715277777777779</v>
      </c>
      <c r="K12" s="3" t="s">
        <v>17</v>
      </c>
    </row>
    <row r="13" spans="1:17" x14ac:dyDescent="0.2">
      <c r="A13" s="4">
        <f t="shared" si="1"/>
        <v>12</v>
      </c>
      <c r="B13" s="5">
        <f t="shared" si="2"/>
        <v>0.89930555555555569</v>
      </c>
      <c r="C13" s="5">
        <f>IF( ISNUMBER( B13 ), IF( SUM($C$1:$C12) - SUM($B$1:$B12) + $N$4 &gt; $N$9, B13 + $N$9 - (SUM($C$1:$C12) - SUM($B$1:$B12)), B13 + $N$4 ), "" )</f>
        <v>0.90277777777777768</v>
      </c>
      <c r="D13" s="13" t="str">
        <f t="shared" ca="1" si="0"/>
        <v/>
      </c>
      <c r="E13" s="14"/>
      <c r="F13" s="5"/>
      <c r="G13" s="5">
        <f xml:space="preserve">
IF( ISNUMBER( C12 ), IF( C12 + $N$5 + ( IFERROR( E13 * INDEX($Q$2:$Q$3, MATCH( F13, tijdseenheid, 0 )), 0)) &lt; $N$8, IF( ROUND( SUM( $C$2:C12 ) - SUM( $B$2:B12 ), 6) &lt; ROUND( $N$9, 6), C12 + $N$5 + ( IFERROR( E13 * INDEX($Q$2:$Q$3, MATCH( F13, tijdseenheid, 0 )), 0)), "" ), "" ), "" )</f>
        <v>0.89930555555555569</v>
      </c>
      <c r="K13" t="s">
        <v>10</v>
      </c>
      <c r="L13" s="8" t="s">
        <v>11</v>
      </c>
    </row>
    <row r="14" spans="1:17" x14ac:dyDescent="0.2">
      <c r="A14" s="4" t="str">
        <f t="shared" si="1"/>
        <v/>
      </c>
      <c r="B14" s="5" t="str">
        <f t="shared" si="2"/>
        <v/>
      </c>
      <c r="C14" s="5" t="str">
        <f>IF( ISNUMBER( B14 ), IF( SUM($C$1:$C13) - SUM($B$1:$B13) + $N$4 &gt; $N$9, B14 + $N$9 - (SUM($C$1:$C13) - SUM($B$1:$B13)), B14 + $N$4 ), "" )</f>
        <v/>
      </c>
      <c r="D14" s="13" t="str">
        <f t="shared" si="0"/>
        <v/>
      </c>
      <c r="E14" s="14"/>
      <c r="F14" s="5"/>
      <c r="G14" s="5" t="str">
        <f xml:space="preserve">
IF( ISNUMBER( C13 ), IF( C13 + $N$5 + ( IFERROR( E14 * INDEX($Q$2:$Q$3, MATCH( F14, tijdseenheid, 0 )), 0)) &lt; $N$8, IF( ROUND( SUM( $C$2:C13 ) - SUM( $B$2:B13 ), 6) &lt; ROUND( $N$9, 6), C13 + $N$5 + ( IFERROR( E14 * INDEX($Q$2:$Q$3, MATCH( F14, tijdseenheid, 0 )), 0)), "" ), "" ), "" )</f>
        <v/>
      </c>
      <c r="K14" s="10" t="s">
        <v>24</v>
      </c>
      <c r="L14" s="8" t="s">
        <v>11</v>
      </c>
    </row>
    <row r="15" spans="1:17" x14ac:dyDescent="0.2">
      <c r="A15" s="4" t="str">
        <f t="shared" si="1"/>
        <v/>
      </c>
      <c r="B15" s="5" t="str">
        <f t="shared" si="2"/>
        <v/>
      </c>
      <c r="C15" s="5" t="str">
        <f>IF( ISNUMBER( B15 ), IF( SUM($C$1:$C14) - SUM($B$1:$B14) + $N$4 &gt; $N$9, B15 + $N$9 - (SUM($C$1:$C14) - SUM($B$1:$B14)), B15 + $N$4 ), "" )</f>
        <v/>
      </c>
      <c r="D15" s="13" t="str">
        <f t="shared" si="0"/>
        <v/>
      </c>
      <c r="E15" s="14"/>
      <c r="F15" s="5"/>
      <c r="G15" s="5" t="str">
        <f xml:space="preserve">
IF( ISNUMBER( C14 ), IF( C14 + $N$5 + ( IFERROR( E15 * INDEX($Q$2:$Q$3, MATCH( F15, tijdseenheid, 0 )), 0)) &lt; $N$8, IF( ROUND( SUM( $C$2:C14 ) - SUM( $B$2:B14 ), 6) &lt; ROUND( $N$9, 6), C14 + $N$5 + ( IFERROR( E15 * INDEX($Q$2:$Q$3, MATCH( F15, tijdseenheid, 0 )), 0)), "" ), "" ), "" )</f>
        <v/>
      </c>
      <c r="K15" s="10" t="s">
        <v>22</v>
      </c>
      <c r="L15" s="8" t="s">
        <v>13</v>
      </c>
    </row>
    <row r="16" spans="1:17" x14ac:dyDescent="0.2">
      <c r="A16" s="4" t="str">
        <f t="shared" si="1"/>
        <v/>
      </c>
      <c r="B16" s="5" t="str">
        <f t="shared" ref="B16:B51" si="3">IF( ISNUMBER( A16 ), G16, "" )</f>
        <v/>
      </c>
      <c r="C16" s="5" t="str">
        <f>IF( ISNUMBER( B16 ), IF( SUM($C$1:$C15) - SUM($B$1:$B15) + $N$4 &gt; $N$9, B16 + $N$9 - (SUM($C$1:$C15) - SUM($B$1:$B15)), B16 + $N$4 ), "" )</f>
        <v/>
      </c>
      <c r="D16" s="13" t="str">
        <f t="shared" si="0"/>
        <v/>
      </c>
      <c r="E16" s="14"/>
      <c r="F16" s="5"/>
      <c r="G16" s="5" t="str">
        <f xml:space="preserve">
IF( ISNUMBER( C15 ), IF( C15 + $N$5 + ( IFERROR( E16 * INDEX($Q$2:$Q$3, MATCH( F16, tijdseenheid, 0 )), 0)) &lt; $N$8, IF( ROUND( SUM( $C$2:C15 ) - SUM( $B$2:B15 ), 6) &lt; ROUND( $N$9, 6), C15 + $N$5 + ( IFERROR( E16 * INDEX($Q$2:$Q$3, MATCH( F16, tijdseenheid, 0 )), 0)), "" ), "" ), "" )</f>
        <v/>
      </c>
      <c r="K16" s="10"/>
      <c r="L16" s="8"/>
    </row>
    <row r="17" spans="1:14" x14ac:dyDescent="0.2">
      <c r="A17" s="4" t="str">
        <f t="shared" si="1"/>
        <v/>
      </c>
      <c r="B17" s="5" t="str">
        <f t="shared" si="3"/>
        <v/>
      </c>
      <c r="C17" s="5" t="str">
        <f>IF( ISNUMBER( B17 ), IF( SUM($C$1:$C16) - SUM($B$1:$B16) + $N$4 &gt; $N$9, B17 + $N$9 - (SUM($C$1:$C16) - SUM($B$1:$B16)), B17 + $N$4 ), "" )</f>
        <v/>
      </c>
      <c r="D17" s="13" t="str">
        <f t="shared" si="0"/>
        <v/>
      </c>
      <c r="E17" s="14"/>
      <c r="F17" s="5"/>
      <c r="G17" s="5" t="str">
        <f xml:space="preserve">
IF( ISNUMBER( C16 ), IF( C16 + $N$5 + ( IFERROR( E17 * INDEX($Q$2:$Q$3, MATCH( F17, tijdseenheid, 0 )), 0)) &lt; $N$8, IF( ROUND( SUM( $C$2:C16 ) - SUM( $B$2:B16 ), 6) &lt; ROUND( $N$9, 6), C16 + $N$5 + ( IFERROR( E17 * INDEX($Q$2:$Q$3, MATCH( F17, tijdseenheid, 0 )), 0)), "" ), "" ), "" )</f>
        <v/>
      </c>
      <c r="K17" s="3" t="s">
        <v>28</v>
      </c>
    </row>
    <row r="18" spans="1:14" x14ac:dyDescent="0.2">
      <c r="A18" s="4" t="str">
        <f t="shared" si="1"/>
        <v/>
      </c>
      <c r="B18" s="5" t="str">
        <f t="shared" si="3"/>
        <v/>
      </c>
      <c r="C18" s="5" t="str">
        <f>IF( ISNUMBER( B18 ), IF( SUM($C$1:$C17) - SUM($B$1:$B17) + $N$4 &gt; $N$9, B18 + $N$9 - (SUM($C$1:$C17) - SUM($B$1:$B17)), B18 + $N$4 ), "" )</f>
        <v/>
      </c>
      <c r="D18" s="13" t="str">
        <f t="shared" si="0"/>
        <v/>
      </c>
      <c r="E18" s="14"/>
      <c r="F18" s="5"/>
      <c r="G18" s="5" t="str">
        <f xml:space="preserve">
IF( ISNUMBER( C17 ), IF( C17 + $N$5 + ( IFERROR( E18 * INDEX($Q$2:$Q$3, MATCH( F18, tijdseenheid, 0 )), 0)) &lt; $N$8, IF( ROUND( SUM( $C$2:C17 ) - SUM( $B$2:B17 ), 6) &lt; ROUND( $N$9, 6), C17 + $N$5 + ( IFERROR( E18 * INDEX($Q$2:$Q$3, MATCH( F18, tijdseenheid, 0 )), 0)), "" ), "" ), "" )</f>
        <v/>
      </c>
      <c r="K18" t="s">
        <v>23</v>
      </c>
      <c r="L18" s="8" t="str">
        <f ca="1">COUNTIF( $D$2:$D$51, "J") &amp; " / " &amp; MAX( $A$2:$A$51 )</f>
        <v>0 / 12</v>
      </c>
    </row>
    <row r="19" spans="1:14" x14ac:dyDescent="0.2">
      <c r="A19" s="4" t="str">
        <f t="shared" si="1"/>
        <v/>
      </c>
      <c r="B19" s="5" t="str">
        <f t="shared" si="3"/>
        <v/>
      </c>
      <c r="C19" s="5" t="str">
        <f>IF( ISNUMBER( B19 ), IF( SUM($C$1:$C18) - SUM($B$1:$B18) + $N$4 &gt; $N$9, B19 + $N$9 - (SUM($C$1:$C18) - SUM($B$1:$B18)), B19 + $N$4 ), "" )</f>
        <v/>
      </c>
      <c r="D19" s="13" t="str">
        <f t="shared" si="0"/>
        <v/>
      </c>
      <c r="E19" s="14"/>
      <c r="F19" s="5"/>
      <c r="G19" s="5" t="str">
        <f xml:space="preserve">
IF( ISNUMBER( C18 ), IF( C18 + $N$5 + ( IFERROR( E19 * INDEX($Q$2:$Q$3, MATCH( F19, tijdseenheid, 0 )), 0)) &lt; $N$8, IF( ROUND( SUM( $C$2:C18 ) - SUM( $B$2:B18 ), 6) &lt; ROUND( $N$9, 6), C18 + $N$5 + ( IFERROR( E19 * INDEX($Q$2:$Q$3, MATCH( F19, tijdseenheid, 0 )), 0)), "" ), "" ), "" )</f>
        <v/>
      </c>
      <c r="K19" t="s">
        <v>9</v>
      </c>
      <c r="L19">
        <f ca="1">IF(M19="minuten",N19 * 24 * 60,N19 * 24)</f>
        <v>0</v>
      </c>
      <c r="M19" t="s">
        <v>2</v>
      </c>
      <c r="N19" s="6">
        <f ca="1">SUMIF(C2:C51, "&lt;=" &amp; $I$6, C2:C51) - SUMIF(C2:C51, "&lt;=" &amp; $I$6, B2:B51)</f>
        <v>0</v>
      </c>
    </row>
    <row r="20" spans="1:14" x14ac:dyDescent="0.2">
      <c r="A20" s="4" t="str">
        <f t="shared" si="1"/>
        <v/>
      </c>
      <c r="B20" s="5" t="str">
        <f t="shared" si="3"/>
        <v/>
      </c>
      <c r="C20" s="5" t="str">
        <f>IF( ISNUMBER( B20 ), IF( SUM($C$1:$C19) - SUM($B$1:$B19) + $N$4 &gt; $N$9, B20 + $N$9 - (SUM($C$1:$C19) - SUM($B$1:$B19)), B20 + $N$4 ), "" )</f>
        <v/>
      </c>
      <c r="D20" s="13" t="str">
        <f t="shared" si="0"/>
        <v/>
      </c>
      <c r="E20" s="14"/>
      <c r="F20" s="5"/>
      <c r="G20" s="5" t="str">
        <f xml:space="preserve">
IF( ISNUMBER( C19 ), IF( C19 + $N$5 + ( IFERROR( E20 * INDEX($Q$2:$Q$3, MATCH( F20, tijdseenheid, 0 )), 0)) &lt; $N$8, IF( ROUND( SUM( $C$2:C19 ) - SUM( $B$2:B19 ), 6) &lt; ROUND( $N$9, 6), C19 + $N$5 + ( IFERROR( E20 * INDEX($Q$2:$Q$3, MATCH( F20, tijdseenheid, 0 )), 0)), "" ), "" ), "" )</f>
        <v/>
      </c>
      <c r="K20" t="s">
        <v>8</v>
      </c>
      <c r="L20">
        <f>IF(M20="minuten",N20 * 24 * 60,N20 * 24)</f>
        <v>59.999999999999147</v>
      </c>
      <c r="M20" t="s">
        <v>2</v>
      </c>
      <c r="N20" s="6">
        <f>SUM(C2:C51) - SUM(B2:B51)</f>
        <v>4.1666666666666075E-2</v>
      </c>
    </row>
    <row r="21" spans="1:14" x14ac:dyDescent="0.2">
      <c r="A21" s="4" t="str">
        <f t="shared" si="1"/>
        <v/>
      </c>
      <c r="B21" s="5" t="str">
        <f t="shared" si="3"/>
        <v/>
      </c>
      <c r="C21" s="5" t="str">
        <f>IF( ISNUMBER( B21 ), IF( SUM($C$1:$C20) - SUM($B$1:$B20) + $N$4 &gt; $N$9, B21 + $N$9 - (SUM($C$1:$C20) - SUM($B$1:$B20)), B21 + $N$4 ), "" )</f>
        <v/>
      </c>
      <c r="D21" s="13" t="str">
        <f t="shared" si="0"/>
        <v/>
      </c>
      <c r="E21" s="14"/>
      <c r="F21" s="5"/>
      <c r="G21" s="5" t="str">
        <f xml:space="preserve">
IF( ISNUMBER( C20 ), IF( C20 + $N$5 + ( IFERROR( E21 * INDEX($Q$2:$Q$3, MATCH( F21, tijdseenheid, 0 )), 0)) &lt; $N$8, IF( ROUND( SUM( $C$2:C20 ) - SUM( $B$2:B20 ), 6) &lt; ROUND( $N$9, 6), C20 + $N$5 + ( IFERROR( E21 * INDEX($Q$2:$Q$3, MATCH( F21, tijdseenheid, 0 )), 0)), "" ), "" ), "" )</f>
        <v/>
      </c>
      <c r="K21" s="17">
        <f ca="1">N19 / N20</f>
        <v>0</v>
      </c>
    </row>
    <row r="22" spans="1:14" x14ac:dyDescent="0.2">
      <c r="A22" s="4" t="str">
        <f t="shared" si="1"/>
        <v/>
      </c>
      <c r="B22" s="5" t="str">
        <f t="shared" si="3"/>
        <v/>
      </c>
      <c r="C22" s="5" t="str">
        <f>IF( ISNUMBER( B22 ), IF( SUM($C$1:$C21) - SUM($B$1:$B21) + $N$4 &gt; $N$9, B22 + $N$9 - (SUM($C$1:$C21) - SUM($B$1:$B21)), B22 + $N$4 ), "" )</f>
        <v/>
      </c>
      <c r="D22" s="13" t="str">
        <f t="shared" si="0"/>
        <v/>
      </c>
      <c r="E22" s="14"/>
      <c r="F22" s="5"/>
      <c r="G22" s="5" t="str">
        <f xml:space="preserve">
IF( ISNUMBER( C21 ), IF( C21 + $N$5 + ( IFERROR( E22 * INDEX($Q$2:$Q$3, MATCH( F22, tijdseenheid, 0 )), 0)) &lt; $N$8, IF( ROUND( SUM( $C$2:C21 ) - SUM( $B$2:B21 ), 6) &lt; ROUND( $N$9, 6), C21 + $N$5 + ( IFERROR( E22 * INDEX($Q$2:$Q$3, MATCH( F22, tijdseenheid, 0 )), 0)), "" ), "" ), "" )</f>
        <v/>
      </c>
    </row>
    <row r="23" spans="1:14" x14ac:dyDescent="0.2">
      <c r="A23" s="4" t="str">
        <f t="shared" si="1"/>
        <v/>
      </c>
      <c r="B23" s="5" t="str">
        <f t="shared" si="3"/>
        <v/>
      </c>
      <c r="C23" s="5" t="str">
        <f>IF( ISNUMBER( B23 ), IF( SUM($C$1:$C22) - SUM($B$1:$B22) + $N$4 &gt; $N$9, B23 + $N$9 - (SUM($C$1:$C22) - SUM($B$1:$B22)), B23 + $N$4 ), "" )</f>
        <v/>
      </c>
      <c r="D23" s="13" t="str">
        <f t="shared" si="0"/>
        <v/>
      </c>
      <c r="E23" s="14"/>
      <c r="F23" s="5"/>
      <c r="G23" s="5" t="str">
        <f xml:space="preserve">
IF( ISNUMBER( C22 ), IF( C22 + $N$5 + ( IFERROR( E23 * INDEX($Q$2:$Q$3, MATCH( F23, tijdseenheid, 0 )), 0)) &lt; $N$8, IF( ROUND( SUM( $C$2:C22 ) - SUM( $B$2:B22 ), 6) &lt; ROUND( $N$9, 6), C22 + $N$5 + ( IFERROR( E23 * INDEX($Q$2:$Q$3, MATCH( F23, tijdseenheid, 0 )), 0)), "" ), "" ), "" )</f>
        <v/>
      </c>
    </row>
    <row r="24" spans="1:14" x14ac:dyDescent="0.2">
      <c r="A24" s="4" t="str">
        <f t="shared" si="1"/>
        <v/>
      </c>
      <c r="B24" s="5" t="str">
        <f t="shared" si="3"/>
        <v/>
      </c>
      <c r="C24" s="5" t="str">
        <f>IF( ISNUMBER( B24 ), IF( SUM($C$1:$C23) - SUM($B$1:$B23) + $N$4 &gt; $N$9, B24 + $N$9 - (SUM($C$1:$C23) - SUM($B$1:$B23)), B24 + $N$4 ), "" )</f>
        <v/>
      </c>
      <c r="D24" s="13" t="str">
        <f t="shared" si="0"/>
        <v/>
      </c>
      <c r="E24" s="14"/>
      <c r="F24" s="5"/>
      <c r="G24" s="5" t="str">
        <f xml:space="preserve">
IF( ISNUMBER( C23 ), IF( C23 + $N$5 + ( IFERROR( E24 * INDEX($Q$2:$Q$3, MATCH( F24, tijdseenheid, 0 )), 0)) &lt; $N$8, IF( ROUND( SUM( $C$2:C23 ) - SUM( $B$2:B23 ), 6) &lt; ROUND( $N$9, 6), C23 + $N$5 + ( IFERROR( E24 * INDEX($Q$2:$Q$3, MATCH( F24, tijdseenheid, 0 )), 0)), "" ), "" ), "" )</f>
        <v/>
      </c>
      <c r="K24" s="3" t="s">
        <v>14</v>
      </c>
    </row>
    <row r="25" spans="1:14" x14ac:dyDescent="0.2">
      <c r="A25" s="4" t="str">
        <f t="shared" si="1"/>
        <v/>
      </c>
      <c r="B25" s="5" t="str">
        <f t="shared" si="3"/>
        <v/>
      </c>
      <c r="C25" s="5" t="str">
        <f>IF( ISNUMBER( B25 ), IF( SUM($C$1:$C24) - SUM($B$1:$B24) + $N$4 &gt; $N$9, B25 + $N$9 - (SUM($C$1:$C24) - SUM($B$1:$B24)), B25 + $N$4 ), "" )</f>
        <v/>
      </c>
      <c r="D25" s="13" t="str">
        <f t="shared" si="0"/>
        <v/>
      </c>
      <c r="E25" s="14"/>
      <c r="F25" s="5"/>
      <c r="G25" s="5" t="str">
        <f xml:space="preserve">
IF( ISNUMBER( C24 ), IF( C24 + $N$5 + ( IFERROR( E25 * INDEX($Q$2:$Q$3, MATCH( F25, tijdseenheid, 0 )), 0)) &lt; $N$8, IF( ROUND( SUM( $C$2:C24 ) - SUM( $B$2:B24 ), 6) &lt; ROUND( $N$9, 6), C24 + $N$5 + ( IFERROR( E25 * INDEX($Q$2:$Q$3, MATCH( F25, tijdseenheid, 0 )), 0)), "" ), "" ), "" )</f>
        <v/>
      </c>
      <c r="K25" s="9" t="s">
        <v>16</v>
      </c>
    </row>
    <row r="26" spans="1:14" x14ac:dyDescent="0.2">
      <c r="A26" s="4" t="str">
        <f t="shared" si="1"/>
        <v/>
      </c>
      <c r="B26" s="5" t="str">
        <f t="shared" si="3"/>
        <v/>
      </c>
      <c r="C26" s="5" t="str">
        <f>IF( ISNUMBER( B26 ), IF( SUM($C$1:$C25) - SUM($B$1:$B25) + $N$4 &gt; $N$9, B26 + $N$9 - (SUM($C$1:$C25) - SUM($B$1:$B25)), B26 + $N$4 ), "" )</f>
        <v/>
      </c>
      <c r="D26" s="13" t="str">
        <f t="shared" si="0"/>
        <v/>
      </c>
      <c r="E26" s="14"/>
      <c r="F26" s="5"/>
      <c r="G26" s="5" t="str">
        <f xml:space="preserve">
IF( ISNUMBER( C25 ), IF( C25 + $N$5 + ( IFERROR( E26 * INDEX($Q$2:$Q$3, MATCH( F26, tijdseenheid, 0 )), 0)) &lt; $N$8, IF( ROUND( SUM( $C$2:C25 ) - SUM( $B$2:B25 ), 6) &lt; ROUND( $N$9, 6), C25 + $N$5 + ( IFERROR( E26 * INDEX($Q$2:$Q$3, MATCH( F26, tijdseenheid, 0 )), 0)), "" ), "" ), "" )</f>
        <v/>
      </c>
    </row>
    <row r="27" spans="1:14" x14ac:dyDescent="0.2">
      <c r="A27" s="4" t="str">
        <f t="shared" si="1"/>
        <v/>
      </c>
      <c r="B27" s="5" t="str">
        <f t="shared" si="3"/>
        <v/>
      </c>
      <c r="C27" s="5" t="str">
        <f>IF( ISNUMBER( B27 ), IF( SUM($C$1:$C26) - SUM($B$1:$B26) + $N$4 &gt; $N$9, B27 + $N$9 - (SUM($C$1:$C26) - SUM($B$1:$B26)), B27 + $N$4 ), "" )</f>
        <v/>
      </c>
      <c r="D27" s="13" t="str">
        <f t="shared" si="0"/>
        <v/>
      </c>
      <c r="E27" s="14"/>
      <c r="F27" s="5"/>
      <c r="G27" s="5" t="str">
        <f xml:space="preserve">
IF( ISNUMBER( C26 ), IF( C26 + $N$5 + ( IFERROR( E27 * INDEX($Q$2:$Q$3, MATCH( F27, tijdseenheid, 0 )), 0)) &lt; $N$8, IF( ROUND( SUM( $C$2:C26 ) - SUM( $B$2:B26 ), 6) &lt; ROUND( $N$9, 6), C26 + $N$5 + ( IFERROR( E27 * INDEX($Q$2:$Q$3, MATCH( F27, tijdseenheid, 0 )), 0)), "" ), "" ), "" )</f>
        <v/>
      </c>
    </row>
    <row r="28" spans="1:14" x14ac:dyDescent="0.2">
      <c r="A28" s="4" t="str">
        <f t="shared" si="1"/>
        <v/>
      </c>
      <c r="B28" s="5" t="str">
        <f t="shared" si="3"/>
        <v/>
      </c>
      <c r="C28" s="5" t="str">
        <f>IF( ISNUMBER( B28 ), IF( SUM($C$1:$C27) - SUM($B$1:$B27) + $N$4 &gt; $N$9, B28 + $N$9 - (SUM($C$1:$C27) - SUM($B$1:$B27)), B28 + $N$4 ), "" )</f>
        <v/>
      </c>
      <c r="D28" s="13" t="str">
        <f t="shared" si="0"/>
        <v/>
      </c>
      <c r="E28" s="14"/>
      <c r="F28" s="5"/>
      <c r="G28" s="5" t="str">
        <f xml:space="preserve">
IF( ISNUMBER( C27 ), IF( C27 + $N$5 + ( IFERROR( E28 * INDEX($Q$2:$Q$3, MATCH( F28, tijdseenheid, 0 )), 0)) &lt; $N$8, IF( ROUND( SUM( $C$2:C27 ) - SUM( $B$2:B27 ), 6) &lt; ROUND( $N$9, 6), C27 + $N$5 + ( IFERROR( E28 * INDEX($Q$2:$Q$3, MATCH( F28, tijdseenheid, 0 )), 0)), "" ), "" ), "" )</f>
        <v/>
      </c>
    </row>
    <row r="29" spans="1:14" x14ac:dyDescent="0.2">
      <c r="A29" s="4" t="str">
        <f t="shared" si="1"/>
        <v/>
      </c>
      <c r="B29" s="5" t="str">
        <f t="shared" si="3"/>
        <v/>
      </c>
      <c r="C29" s="5" t="str">
        <f>IF( ISNUMBER( B29 ), IF( SUM($C$1:$C28) - SUM($B$1:$B28) + $N$4 &gt; $N$9, B29 + $N$9 - (SUM($C$1:$C28) - SUM($B$1:$B28)), B29 + $N$4 ), "" )</f>
        <v/>
      </c>
      <c r="D29" s="13" t="str">
        <f t="shared" si="0"/>
        <v/>
      </c>
      <c r="E29" s="14"/>
      <c r="F29" s="5"/>
      <c r="G29" s="5" t="str">
        <f xml:space="preserve">
IF( ISNUMBER( C28 ), IF( C28 + $N$5 + ( IFERROR( E29 * INDEX($Q$2:$Q$3, MATCH( F29, tijdseenheid, 0 )), 0)) &lt; $N$8, IF( ROUND( SUM( $C$2:C28 ) - SUM( $B$2:B28 ), 6) &lt; ROUND( $N$9, 6), C28 + $N$5 + ( IFERROR( E29 * INDEX($Q$2:$Q$3, MATCH( F29, tijdseenheid, 0 )), 0)), "" ), "" ), "" )</f>
        <v/>
      </c>
    </row>
    <row r="30" spans="1:14" x14ac:dyDescent="0.2">
      <c r="A30" s="4" t="str">
        <f t="shared" si="1"/>
        <v/>
      </c>
      <c r="B30" s="5" t="str">
        <f t="shared" si="3"/>
        <v/>
      </c>
      <c r="C30" s="5" t="str">
        <f>IF( ISNUMBER( B30 ), IF( SUM($C$1:$C29) - SUM($B$1:$B29) + $N$4 &gt; $N$9, B30 + $N$9 - (SUM($C$1:$C29) - SUM($B$1:$B29)), B30 + $N$4 ), "" )</f>
        <v/>
      </c>
      <c r="D30" s="13" t="str">
        <f t="shared" si="0"/>
        <v/>
      </c>
      <c r="E30" s="14"/>
      <c r="F30" s="5"/>
      <c r="G30" s="5" t="str">
        <f xml:space="preserve">
IF( ISNUMBER( C29 ), IF( C29 + $N$5 + ( IFERROR( E30 * INDEX($Q$2:$Q$3, MATCH( F30, tijdseenheid, 0 )), 0)) &lt; $N$8, IF( ROUND( SUM( $C$2:C29 ) - SUM( $B$2:B29 ), 6) &lt; ROUND( $N$9, 6), C29 + $N$5 + ( IFERROR( E30 * INDEX($Q$2:$Q$3, MATCH( F30, tijdseenheid, 0 )), 0)), "" ), "" ), "" )</f>
        <v/>
      </c>
    </row>
    <row r="31" spans="1:14" x14ac:dyDescent="0.2">
      <c r="A31" s="4" t="str">
        <f t="shared" si="1"/>
        <v/>
      </c>
      <c r="B31" s="5" t="str">
        <f t="shared" si="3"/>
        <v/>
      </c>
      <c r="C31" s="5" t="str">
        <f>IF( ISNUMBER( B31 ), IF( SUM($C$1:$C30) - SUM($B$1:$B30) + $N$4 &gt; $N$9, B31 + $N$9 - (SUM($C$1:$C30) - SUM($B$1:$B30)), B31 + $N$4 ), "" )</f>
        <v/>
      </c>
      <c r="D31" s="13" t="str">
        <f t="shared" si="0"/>
        <v/>
      </c>
      <c r="E31" s="14"/>
      <c r="F31" s="5"/>
      <c r="G31" s="5" t="str">
        <f xml:space="preserve">
IF( ISNUMBER( C30 ), IF( C30 + $N$5 + ( IFERROR( E31 * INDEX($Q$2:$Q$3, MATCH( F31, tijdseenheid, 0 )), 0)) &lt; $N$8, IF( ROUND( SUM( $C$2:C30 ) - SUM( $B$2:B30 ), 6) &lt; ROUND( $N$9, 6), C30 + $N$5 + ( IFERROR( E31 * INDEX($Q$2:$Q$3, MATCH( F31, tijdseenheid, 0 )), 0)), "" ), "" ), "" )</f>
        <v/>
      </c>
    </row>
    <row r="32" spans="1:14" x14ac:dyDescent="0.2">
      <c r="A32" s="4" t="str">
        <f t="shared" si="1"/>
        <v/>
      </c>
      <c r="B32" s="5" t="str">
        <f t="shared" si="3"/>
        <v/>
      </c>
      <c r="C32" s="5" t="str">
        <f>IF( ISNUMBER( B32 ), IF( SUM($C$1:$C31) - SUM($B$1:$B31) + $N$4 &gt; $N$9, B32 + $N$9 - (SUM($C$1:$C31) - SUM($B$1:$B31)), B32 + $N$4 ), "" )</f>
        <v/>
      </c>
      <c r="D32" s="13" t="str">
        <f t="shared" si="0"/>
        <v/>
      </c>
      <c r="E32" s="14"/>
      <c r="F32" s="5"/>
      <c r="G32" s="5" t="str">
        <f xml:space="preserve">
IF( ISNUMBER( C31 ), IF( C31 + $N$5 + ( IFERROR( E32 * INDEX($Q$2:$Q$3, MATCH( F32, tijdseenheid, 0 )), 0)) &lt; $N$8, IF( ROUND( SUM( $C$2:C31 ) - SUM( $B$2:B31 ), 6) &lt; ROUND( $N$9, 6), C31 + $N$5 + ( IFERROR( E32 * INDEX($Q$2:$Q$3, MATCH( F32, tijdseenheid, 0 )), 0)), "" ), "" ), "" )</f>
        <v/>
      </c>
    </row>
    <row r="33" spans="1:7" x14ac:dyDescent="0.2">
      <c r="A33" s="4" t="str">
        <f t="shared" si="1"/>
        <v/>
      </c>
      <c r="B33" s="5" t="str">
        <f t="shared" si="3"/>
        <v/>
      </c>
      <c r="C33" s="5" t="str">
        <f>IF( ISNUMBER( B33 ), IF( SUM($C$1:$C32) - SUM($B$1:$B32) + $N$4 &gt; $N$9, B33 + $N$9 - (SUM($C$1:$C32) - SUM($B$1:$B32)), B33 + $N$4 ), "" )</f>
        <v/>
      </c>
      <c r="D33" s="13" t="str">
        <f t="shared" si="0"/>
        <v/>
      </c>
      <c r="E33" s="14"/>
      <c r="F33" s="5"/>
      <c r="G33" s="5" t="str">
        <f xml:space="preserve">
IF( ISNUMBER( C32 ), IF( C32 + $N$5 + ( IFERROR( E33 * INDEX($Q$2:$Q$3, MATCH( F33, tijdseenheid, 0 )), 0)) &lt; $N$8, IF( ROUND( SUM( $C$2:C32 ) - SUM( $B$2:B32 ), 6) &lt; ROUND( $N$9, 6), C32 + $N$5 + ( IFERROR( E33 * INDEX($Q$2:$Q$3, MATCH( F33, tijdseenheid, 0 )), 0)), "" ), "" ), "" )</f>
        <v/>
      </c>
    </row>
    <row r="34" spans="1:7" x14ac:dyDescent="0.2">
      <c r="A34" s="4" t="str">
        <f t="shared" si="1"/>
        <v/>
      </c>
      <c r="B34" s="5" t="str">
        <f t="shared" si="3"/>
        <v/>
      </c>
      <c r="C34" s="5" t="str">
        <f>IF( ISNUMBER( B34 ), IF( SUM($C$1:$C33) - SUM($B$1:$B33) + $N$4 &gt; $N$9, B34 + $N$9 - (SUM($C$1:$C33) - SUM($B$1:$B33)), B34 + $N$4 ), "" )</f>
        <v/>
      </c>
      <c r="D34" s="13" t="str">
        <f t="shared" ref="D34:D51" si="4">IF( ISNUMBER( A34 ), IF( AND( B34 &lt;= $I$6, C34 &gt;= $I$6), "", IF( C34 &lt;= $I$6, "J","" )), "" )</f>
        <v/>
      </c>
      <c r="E34" s="14"/>
      <c r="F34" s="5"/>
      <c r="G34" s="5" t="str">
        <f xml:space="preserve">
IF( ISNUMBER( C33 ), IF( C33 + $N$5 + ( IFERROR( E34 * INDEX($Q$2:$Q$3, MATCH( F34, tijdseenheid, 0 )), 0)) &lt; $N$8, IF( ROUND( SUM( $C$2:C33 ) - SUM( $B$2:B33 ), 6) &lt; ROUND( $N$9, 6), C33 + $N$5 + ( IFERROR( E34 * INDEX($Q$2:$Q$3, MATCH( F34, tijdseenheid, 0 )), 0)), "" ), "" ), "" )</f>
        <v/>
      </c>
    </row>
    <row r="35" spans="1:7" x14ac:dyDescent="0.2">
      <c r="A35" s="4" t="str">
        <f t="shared" ref="A35:A51" si="5">IF( ROW()-1 &lt;= $N$10, IF( ISNUMBER( G35 ), ROW()-1, "" ), "")</f>
        <v/>
      </c>
      <c r="B35" s="5" t="str">
        <f t="shared" si="3"/>
        <v/>
      </c>
      <c r="C35" s="5" t="str">
        <f>IF( ISNUMBER( B35 ), IF( SUM($C$1:$C34) - SUM($B$1:$B34) + $N$4 &gt; $N$9, B35 + $N$9 - (SUM($C$1:$C34) - SUM($B$1:$B34)), B35 + $N$4 ), "" )</f>
        <v/>
      </c>
      <c r="D35" s="13" t="str">
        <f t="shared" si="4"/>
        <v/>
      </c>
      <c r="E35" s="14"/>
      <c r="F35" s="5"/>
      <c r="G35" s="5" t="str">
        <f xml:space="preserve">
IF( ISNUMBER( C34 ), IF( C34 + $N$5 + ( IFERROR( E35 * INDEX($Q$2:$Q$3, MATCH( F35, tijdseenheid, 0 )), 0)) &lt; $N$8, IF( ROUND( SUM( $C$2:C34 ) - SUM( $B$2:B34 ), 6) &lt; ROUND( $N$9, 6), C34 + $N$5 + ( IFERROR( E35 * INDEX($Q$2:$Q$3, MATCH( F35, tijdseenheid, 0 )), 0)), "" ), "" ), "" )</f>
        <v/>
      </c>
    </row>
    <row r="36" spans="1:7" x14ac:dyDescent="0.2">
      <c r="A36" s="4" t="str">
        <f t="shared" si="5"/>
        <v/>
      </c>
      <c r="B36" s="5" t="str">
        <f t="shared" si="3"/>
        <v/>
      </c>
      <c r="C36" s="5" t="str">
        <f>IF( ISNUMBER( B36 ), IF( SUM($C$1:$C35) - SUM($B$1:$B35) + $N$4 &gt; $N$9, B36 + $N$9 - (SUM($C$1:$C35) - SUM($B$1:$B35)), B36 + $N$4 ), "" )</f>
        <v/>
      </c>
      <c r="D36" s="13" t="str">
        <f t="shared" si="4"/>
        <v/>
      </c>
      <c r="E36" s="14"/>
      <c r="F36" s="5"/>
      <c r="G36" s="5" t="str">
        <f xml:space="preserve">
IF( ISNUMBER( C35 ), IF( C35 + $N$5 + ( IFERROR( E36 * INDEX($Q$2:$Q$3, MATCH( F36, tijdseenheid, 0 )), 0)) &lt; $N$8, IF( ROUND( SUM( $C$2:C35 ) - SUM( $B$2:B35 ), 6) &lt; ROUND( $N$9, 6), C35 + $N$5 + ( IFERROR( E36 * INDEX($Q$2:$Q$3, MATCH( F36, tijdseenheid, 0 )), 0)), "" ), "" ), "" )</f>
        <v/>
      </c>
    </row>
    <row r="37" spans="1:7" x14ac:dyDescent="0.2">
      <c r="A37" s="4" t="str">
        <f t="shared" si="5"/>
        <v/>
      </c>
      <c r="B37" s="5" t="str">
        <f t="shared" si="3"/>
        <v/>
      </c>
      <c r="C37" s="5" t="str">
        <f>IF( ISNUMBER( B37 ), IF( SUM($C$1:$C36) - SUM($B$1:$B36) + $N$4 &gt; $N$9, B37 + $N$9 - (SUM($C$1:$C36) - SUM($B$1:$B36)), B37 + $N$4 ), "" )</f>
        <v/>
      </c>
      <c r="D37" s="13" t="str">
        <f t="shared" si="4"/>
        <v/>
      </c>
      <c r="E37" s="14"/>
      <c r="F37" s="5"/>
      <c r="G37" s="5" t="str">
        <f xml:space="preserve">
IF( ISNUMBER( C36 ), IF( C36 + $N$5 + ( IFERROR( E37 * INDEX($Q$2:$Q$3, MATCH( F37, tijdseenheid, 0 )), 0)) &lt; $N$8, IF( ROUND( SUM( $C$2:C36 ) - SUM( $B$2:B36 ), 6) &lt; ROUND( $N$9, 6), C36 + $N$5 + ( IFERROR( E37 * INDEX($Q$2:$Q$3, MATCH( F37, tijdseenheid, 0 )), 0)), "" ), "" ), "" )</f>
        <v/>
      </c>
    </row>
    <row r="38" spans="1:7" x14ac:dyDescent="0.2">
      <c r="A38" s="4" t="str">
        <f t="shared" si="5"/>
        <v/>
      </c>
      <c r="B38" s="5" t="str">
        <f t="shared" si="3"/>
        <v/>
      </c>
      <c r="C38" s="5" t="str">
        <f>IF( ISNUMBER( B38 ), IF( SUM($C$1:$C37) - SUM($B$1:$B37) + $N$4 &gt; $N$9, B38 + $N$9 - (SUM($C$1:$C37) - SUM($B$1:$B37)), B38 + $N$4 ), "" )</f>
        <v/>
      </c>
      <c r="D38" s="13" t="str">
        <f t="shared" si="4"/>
        <v/>
      </c>
      <c r="E38" s="14"/>
      <c r="F38" s="5"/>
      <c r="G38" s="5" t="str">
        <f xml:space="preserve">
IF( ISNUMBER( C37 ), IF( C37 + $N$5 + ( IFERROR( E38 * INDEX($Q$2:$Q$3, MATCH( F38, tijdseenheid, 0 )), 0)) &lt; $N$8, IF( ROUND( SUM( $C$2:C37 ) - SUM( $B$2:B37 ), 6) &lt; ROUND( $N$9, 6), C37 + $N$5 + ( IFERROR( E38 * INDEX($Q$2:$Q$3, MATCH( F38, tijdseenheid, 0 )), 0)), "" ), "" ), "" )</f>
        <v/>
      </c>
    </row>
    <row r="39" spans="1:7" x14ac:dyDescent="0.2">
      <c r="A39" s="4" t="str">
        <f t="shared" si="5"/>
        <v/>
      </c>
      <c r="B39" s="5" t="str">
        <f t="shared" si="3"/>
        <v/>
      </c>
      <c r="C39" s="5" t="str">
        <f>IF( ISNUMBER( B39 ), IF( SUM($C$1:$C38) - SUM($B$1:$B38) + $N$4 &gt; $N$9, B39 + $N$9 - (SUM($C$1:$C38) - SUM($B$1:$B38)), B39 + $N$4 ), "" )</f>
        <v/>
      </c>
      <c r="D39" s="13" t="str">
        <f t="shared" si="4"/>
        <v/>
      </c>
      <c r="E39" s="14"/>
      <c r="F39" s="5"/>
      <c r="G39" s="5" t="str">
        <f xml:space="preserve">
IF( ISNUMBER( C38 ), IF( C38 + $N$5 + ( IFERROR( E39 * INDEX($Q$2:$Q$3, MATCH( F39, tijdseenheid, 0 )), 0)) &lt; $N$8, IF( ROUND( SUM( $C$2:C38 ) - SUM( $B$2:B38 ), 6) &lt; ROUND( $N$9, 6), C38 + $N$5 + ( IFERROR( E39 * INDEX($Q$2:$Q$3, MATCH( F39, tijdseenheid, 0 )), 0)), "" ), "" ), "" )</f>
        <v/>
      </c>
    </row>
    <row r="40" spans="1:7" x14ac:dyDescent="0.2">
      <c r="A40" s="4" t="str">
        <f t="shared" si="5"/>
        <v/>
      </c>
      <c r="B40" s="5" t="str">
        <f t="shared" si="3"/>
        <v/>
      </c>
      <c r="C40" s="5" t="str">
        <f>IF( ISNUMBER( B40 ), IF( SUM($C$1:$C39) - SUM($B$1:$B39) + $N$4 &gt; $N$9, B40 + $N$9 - (SUM($C$1:$C39) - SUM($B$1:$B39)), B40 + $N$4 ), "" )</f>
        <v/>
      </c>
      <c r="D40" s="13" t="str">
        <f t="shared" si="4"/>
        <v/>
      </c>
      <c r="E40" s="14"/>
      <c r="F40" s="5"/>
      <c r="G40" s="5" t="str">
        <f xml:space="preserve">
IF( ISNUMBER( C39 ), IF( C39 + $N$5 + ( IFERROR( E40 * INDEX($Q$2:$Q$3, MATCH( F40, tijdseenheid, 0 )), 0)) &lt; $N$8, IF( ROUND( SUM( $C$2:C39 ) - SUM( $B$2:B39 ), 6) &lt; ROUND( $N$9, 6), C39 + $N$5 + ( IFERROR( E40 * INDEX($Q$2:$Q$3, MATCH( F40, tijdseenheid, 0 )), 0)), "" ), "" ), "" )</f>
        <v/>
      </c>
    </row>
    <row r="41" spans="1:7" x14ac:dyDescent="0.2">
      <c r="A41" s="4" t="str">
        <f t="shared" si="5"/>
        <v/>
      </c>
      <c r="B41" s="5" t="str">
        <f t="shared" si="3"/>
        <v/>
      </c>
      <c r="C41" s="5" t="str">
        <f>IF( ISNUMBER( B41 ), IF( SUM($C$1:$C40) - SUM($B$1:$B40) + $N$4 &gt; $N$9, B41 + $N$9 - (SUM($C$1:$C40) - SUM($B$1:$B40)), B41 + $N$4 ), "" )</f>
        <v/>
      </c>
      <c r="D41" s="13" t="str">
        <f t="shared" si="4"/>
        <v/>
      </c>
      <c r="E41" s="14"/>
      <c r="F41" s="5"/>
      <c r="G41" s="5" t="str">
        <f xml:space="preserve">
IF( ISNUMBER( C40 ), IF( C40 + $N$5 + ( IFERROR( E41 * INDEX($Q$2:$Q$3, MATCH( F41, tijdseenheid, 0 )), 0)) &lt; $N$8, IF( ROUND( SUM( $C$2:C40 ) - SUM( $B$2:B40 ), 6) &lt; ROUND( $N$9, 6), C40 + $N$5 + ( IFERROR( E41 * INDEX($Q$2:$Q$3, MATCH( F41, tijdseenheid, 0 )), 0)), "" ), "" ), "" )</f>
        <v/>
      </c>
    </row>
    <row r="42" spans="1:7" x14ac:dyDescent="0.2">
      <c r="A42" s="4" t="str">
        <f t="shared" si="5"/>
        <v/>
      </c>
      <c r="B42" s="5" t="str">
        <f t="shared" si="3"/>
        <v/>
      </c>
      <c r="C42" s="5" t="str">
        <f>IF( ISNUMBER( B42 ), IF( SUM($C$1:$C41) - SUM($B$1:$B41) + $N$4 &gt; $N$9, B42 + $N$9 - (SUM($C$1:$C41) - SUM($B$1:$B41)), B42 + $N$4 ), "" )</f>
        <v/>
      </c>
      <c r="D42" s="13" t="str">
        <f t="shared" si="4"/>
        <v/>
      </c>
      <c r="E42" s="14"/>
      <c r="F42" s="5"/>
      <c r="G42" s="5" t="str">
        <f xml:space="preserve">
IF( ISNUMBER( C41 ), IF( C41 + $N$5 + ( IFERROR( E42 * INDEX($Q$2:$Q$3, MATCH( F42, tijdseenheid, 0 )), 0)) &lt; $N$8, IF( ROUND( SUM( $C$2:C41 ) - SUM( $B$2:B41 ), 6) &lt; ROUND( $N$9, 6), C41 + $N$5 + ( IFERROR( E42 * INDEX($Q$2:$Q$3, MATCH( F42, tijdseenheid, 0 )), 0)), "" ), "" ), "" )</f>
        <v/>
      </c>
    </row>
    <row r="43" spans="1:7" x14ac:dyDescent="0.2">
      <c r="A43" s="4" t="str">
        <f t="shared" si="5"/>
        <v/>
      </c>
      <c r="B43" s="5" t="str">
        <f t="shared" si="3"/>
        <v/>
      </c>
      <c r="C43" s="5" t="str">
        <f>IF( ISNUMBER( B43 ), IF( SUM($C$1:$C42) - SUM($B$1:$B42) + $N$4 &gt; $N$9, B43 + $N$9 - (SUM($C$1:$C42) - SUM($B$1:$B42)), B43 + $N$4 ), "" )</f>
        <v/>
      </c>
      <c r="D43" s="13" t="str">
        <f t="shared" si="4"/>
        <v/>
      </c>
      <c r="E43" s="14"/>
      <c r="F43" s="5"/>
      <c r="G43" s="5" t="str">
        <f xml:space="preserve">
IF( ISNUMBER( C42 ), IF( C42 + $N$5 + ( IFERROR( E43 * INDEX($Q$2:$Q$3, MATCH( F43, tijdseenheid, 0 )), 0)) &lt; $N$8, IF( ROUND( SUM( $C$2:C42 ) - SUM( $B$2:B42 ), 6) &lt; ROUND( $N$9, 6), C42 + $N$5 + ( IFERROR( E43 * INDEX($Q$2:$Q$3, MATCH( F43, tijdseenheid, 0 )), 0)), "" ), "" ), "" )</f>
        <v/>
      </c>
    </row>
    <row r="44" spans="1:7" x14ac:dyDescent="0.2">
      <c r="A44" s="4" t="str">
        <f t="shared" si="5"/>
        <v/>
      </c>
      <c r="B44" s="5" t="str">
        <f t="shared" si="3"/>
        <v/>
      </c>
      <c r="C44" s="5" t="str">
        <f>IF( ISNUMBER( B44 ), IF( SUM($C$1:$C43) - SUM($B$1:$B43) + $N$4 &gt; $N$9, B44 + $N$9 - (SUM($C$1:$C43) - SUM($B$1:$B43)), B44 + $N$4 ), "" )</f>
        <v/>
      </c>
      <c r="D44" s="13" t="str">
        <f t="shared" si="4"/>
        <v/>
      </c>
      <c r="E44" s="14"/>
      <c r="F44" s="5"/>
      <c r="G44" s="5" t="str">
        <f xml:space="preserve">
IF( ISNUMBER( C43 ), IF( C43 + $N$5 + ( IFERROR( E44 * INDEX($Q$2:$Q$3, MATCH( F44, tijdseenheid, 0 )), 0)) &lt; $N$8, IF( ROUND( SUM( $C$2:C43 ) - SUM( $B$2:B43 ), 6) &lt; ROUND( $N$9, 6), C43 + $N$5 + ( IFERROR( E44 * INDEX($Q$2:$Q$3, MATCH( F44, tijdseenheid, 0 )), 0)), "" ), "" ), "" )</f>
        <v/>
      </c>
    </row>
    <row r="45" spans="1:7" x14ac:dyDescent="0.2">
      <c r="A45" s="4" t="str">
        <f t="shared" si="5"/>
        <v/>
      </c>
      <c r="B45" s="5" t="str">
        <f t="shared" si="3"/>
        <v/>
      </c>
      <c r="C45" s="5" t="str">
        <f>IF( ISNUMBER( B45 ), IF( SUM($C$1:$C44) - SUM($B$1:$B44) + $N$4 &gt; $N$9, B45 + $N$9 - (SUM($C$1:$C44) - SUM($B$1:$B44)), B45 + $N$4 ), "" )</f>
        <v/>
      </c>
      <c r="D45" s="13" t="str">
        <f t="shared" si="4"/>
        <v/>
      </c>
      <c r="E45" s="14"/>
      <c r="F45" s="5"/>
      <c r="G45" s="5" t="str">
        <f xml:space="preserve">
IF( ISNUMBER( C44 ), IF( C44 + $N$5 + ( IFERROR( E45 * INDEX($Q$2:$Q$3, MATCH( F45, tijdseenheid, 0 )), 0)) &lt; $N$8, IF( ROUND( SUM( $C$2:C44 ) - SUM( $B$2:B44 ), 6) &lt; ROUND( $N$9, 6), C44 + $N$5 + ( IFERROR( E45 * INDEX($Q$2:$Q$3, MATCH( F45, tijdseenheid, 0 )), 0)), "" ), "" ), "" )</f>
        <v/>
      </c>
    </row>
    <row r="46" spans="1:7" x14ac:dyDescent="0.2">
      <c r="A46" s="4" t="str">
        <f t="shared" si="5"/>
        <v/>
      </c>
      <c r="B46" s="5" t="str">
        <f t="shared" si="3"/>
        <v/>
      </c>
      <c r="C46" s="5" t="str">
        <f>IF( ISNUMBER( B46 ), IF( SUM($C$1:$C45) - SUM($B$1:$B45) + $N$4 &gt; $N$9, B46 + $N$9 - (SUM($C$1:$C45) - SUM($B$1:$B45)), B46 + $N$4 ), "" )</f>
        <v/>
      </c>
      <c r="D46" s="13" t="str">
        <f t="shared" si="4"/>
        <v/>
      </c>
      <c r="E46" s="14"/>
      <c r="F46" s="5"/>
      <c r="G46" s="5" t="str">
        <f xml:space="preserve">
IF( ISNUMBER( C45 ), IF( C45 + $N$5 + ( IFERROR( E46 * INDEX($Q$2:$Q$3, MATCH( F46, tijdseenheid, 0 )), 0)) &lt; $N$8, IF( ROUND( SUM( $C$2:C45 ) - SUM( $B$2:B45 ), 6) &lt; ROUND( $N$9, 6), C45 + $N$5 + ( IFERROR( E46 * INDEX($Q$2:$Q$3, MATCH( F46, tijdseenheid, 0 )), 0)), "" ), "" ), "" )</f>
        <v/>
      </c>
    </row>
    <row r="47" spans="1:7" x14ac:dyDescent="0.2">
      <c r="A47" s="4" t="str">
        <f t="shared" si="5"/>
        <v/>
      </c>
      <c r="B47" s="5" t="str">
        <f t="shared" si="3"/>
        <v/>
      </c>
      <c r="C47" s="5" t="str">
        <f>IF( ISNUMBER( B47 ), IF( SUM($C$1:$C46) - SUM($B$1:$B46) + $N$4 &gt; $N$9, B47 + $N$9 - (SUM($C$1:$C46) - SUM($B$1:$B46)), B47 + $N$4 ), "" )</f>
        <v/>
      </c>
      <c r="D47" s="13" t="str">
        <f t="shared" si="4"/>
        <v/>
      </c>
      <c r="E47" s="14"/>
      <c r="F47" s="5"/>
      <c r="G47" s="5" t="str">
        <f xml:space="preserve">
IF( ISNUMBER( C46 ), IF( C46 + $N$5 + ( IFERROR( E47 * INDEX($Q$2:$Q$3, MATCH( F47, tijdseenheid, 0 )), 0)) &lt; $N$8, IF( ROUND( SUM( $C$2:C46 ) - SUM( $B$2:B46 ), 6) &lt; ROUND( $N$9, 6), C46 + $N$5 + ( IFERROR( E47 * INDEX($Q$2:$Q$3, MATCH( F47, tijdseenheid, 0 )), 0)), "" ), "" ), "" )</f>
        <v/>
      </c>
    </row>
    <row r="48" spans="1:7" x14ac:dyDescent="0.2">
      <c r="A48" s="4" t="str">
        <f t="shared" si="5"/>
        <v/>
      </c>
      <c r="B48" s="5" t="str">
        <f t="shared" si="3"/>
        <v/>
      </c>
      <c r="C48" s="5" t="str">
        <f>IF( ISNUMBER( B48 ), IF( SUM($C$1:$C47) - SUM($B$1:$B47) + $N$4 &gt; $N$9, B48 + $N$9 - (SUM($C$1:$C47) - SUM($B$1:$B47)), B48 + $N$4 ), "" )</f>
        <v/>
      </c>
      <c r="D48" s="13" t="str">
        <f t="shared" si="4"/>
        <v/>
      </c>
      <c r="E48" s="14"/>
      <c r="F48" s="5"/>
      <c r="G48" s="5" t="str">
        <f xml:space="preserve">
IF( ISNUMBER( C47 ), IF( C47 + $N$5 + ( IFERROR( E48 * INDEX($Q$2:$Q$3, MATCH( F48, tijdseenheid, 0 )), 0)) &lt; $N$8, IF( ROUND( SUM( $C$2:C47 ) - SUM( $B$2:B47 ), 6) &lt; ROUND( $N$9, 6), C47 + $N$5 + ( IFERROR( E48 * INDEX($Q$2:$Q$3, MATCH( F48, tijdseenheid, 0 )), 0)), "" ), "" ), "" )</f>
        <v/>
      </c>
    </row>
    <row r="49" spans="1:7" x14ac:dyDescent="0.2">
      <c r="A49" s="4" t="str">
        <f t="shared" si="5"/>
        <v/>
      </c>
      <c r="B49" s="5" t="str">
        <f t="shared" si="3"/>
        <v/>
      </c>
      <c r="C49" s="5" t="str">
        <f>IF( ISNUMBER( B49 ), IF( SUM($C$1:$C48) - SUM($B$1:$B48) + $N$4 &gt; $N$9, B49 + $N$9 - (SUM($C$1:$C48) - SUM($B$1:$B48)), B49 + $N$4 ), "" )</f>
        <v/>
      </c>
      <c r="D49" s="13" t="str">
        <f t="shared" si="4"/>
        <v/>
      </c>
      <c r="E49" s="14"/>
      <c r="F49" s="5"/>
      <c r="G49" s="5" t="str">
        <f xml:space="preserve">
IF( ISNUMBER( C48 ), IF( C48 + $N$5 + ( IFERROR( E49 * INDEX($Q$2:$Q$3, MATCH( F49, tijdseenheid, 0 )), 0)) &lt; $N$8, IF( ROUND( SUM( $C$2:C48 ) - SUM( $B$2:B48 ), 6) &lt; ROUND( $N$9, 6), C48 + $N$5 + ( IFERROR( E49 * INDEX($Q$2:$Q$3, MATCH( F49, tijdseenheid, 0 )), 0)), "" ), "" ), "" )</f>
        <v/>
      </c>
    </row>
    <row r="50" spans="1:7" x14ac:dyDescent="0.2">
      <c r="A50" s="4" t="str">
        <f t="shared" si="5"/>
        <v/>
      </c>
      <c r="B50" s="5" t="str">
        <f t="shared" si="3"/>
        <v/>
      </c>
      <c r="C50" s="5" t="str">
        <f>IF( ISNUMBER( B50 ), IF( SUM($C$1:$C49) - SUM($B$1:$B49) + $N$4 &gt; $N$9, B50 + $N$9 - (SUM($C$1:$C49) - SUM($B$1:$B49)), B50 + $N$4 ), "" )</f>
        <v/>
      </c>
      <c r="D50" s="13" t="str">
        <f t="shared" si="4"/>
        <v/>
      </c>
      <c r="E50" s="14"/>
      <c r="F50" s="5"/>
      <c r="G50" s="5" t="str">
        <f xml:space="preserve">
IF( ISNUMBER( C49 ), IF( C49 + $N$5 + ( IFERROR( E50 * INDEX($Q$2:$Q$3, MATCH( F50, tijdseenheid, 0 )), 0)) &lt; $N$8, IF( ROUND( SUM( $C$2:C49 ) - SUM( $B$2:B49 ), 6) &lt; ROUND( $N$9, 6), C49 + $N$5 + ( IFERROR( E50 * INDEX($Q$2:$Q$3, MATCH( F50, tijdseenheid, 0 )), 0)), "" ), "" ), "" )</f>
        <v/>
      </c>
    </row>
    <row r="51" spans="1:7" x14ac:dyDescent="0.2">
      <c r="A51" s="4" t="str">
        <f t="shared" si="5"/>
        <v/>
      </c>
      <c r="B51" s="5" t="str">
        <f t="shared" si="3"/>
        <v/>
      </c>
      <c r="C51" s="5" t="str">
        <f>IF( ISNUMBER( B51 ), IF( SUM($C$1:$C50) - SUM($B$1:$B50) + $N$4 &gt; $N$9, B51 + $N$9 - (SUM($C$1:$C50) - SUM($B$1:$B50)), B51 + $N$4 ), "" )</f>
        <v/>
      </c>
      <c r="D51" s="13" t="str">
        <f t="shared" si="4"/>
        <v/>
      </c>
      <c r="E51" s="14"/>
      <c r="F51" s="5"/>
      <c r="G51" s="5" t="str">
        <f xml:space="preserve">
IF( ISNUMBER( C50 ), IF( C50 + $N$5 + ( IFERROR( E51 * INDEX($Q$2:$Q$3, MATCH( F51, tijdseenheid, 0 )), 0)) &lt; $N$8, IF( ROUND( SUM( $C$2:C50 ) - SUM( $B$2:B50 ), 6) &lt; ROUND( $N$9, 6), C50 + $N$5 + ( IFERROR( E51 * INDEX($Q$2:$Q$3, MATCH( F51, tijdseenheid, 0 )), 0)), "" ), "" ), "" )</f>
        <v/>
      </c>
    </row>
  </sheetData>
  <conditionalFormatting sqref="K21">
    <cfRule type="dataBar" priority="5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{7BD83B83-92BA-4D88-92F9-762091BA76DB}</x14:id>
        </ext>
      </extLst>
    </cfRule>
  </conditionalFormatting>
  <conditionalFormatting sqref="B2:B51">
    <cfRule type="expression" dxfId="3" priority="60">
      <formula>AND($L$14 = "ja", A2 = COUNTIF( $D$2:$D$51, "J") + 1 )</formula>
    </cfRule>
  </conditionalFormatting>
  <conditionalFormatting sqref="I9">
    <cfRule type="cellIs" dxfId="2" priority="4" operator="lessThanOrEqual">
      <formula>5 / 60 / 24</formula>
    </cfRule>
  </conditionalFormatting>
  <conditionalFormatting sqref="A2:G51">
    <cfRule type="expression" dxfId="1" priority="57" stopIfTrue="1">
      <formula>AND( $L$15 = "ja", $C2 &lt; $I$6 )</formula>
    </cfRule>
    <cfRule type="expression" priority="58" stopIfTrue="1">
      <formula>ISTEXT($A2)</formula>
    </cfRule>
    <cfRule type="expression" dxfId="0" priority="59">
      <formula>AND($L$13="ja",MOD(ROW(),2)=1)</formula>
    </cfRule>
  </conditionalFormatting>
  <dataValidations count="2">
    <dataValidation type="list" allowBlank="1" showInputMessage="1" showErrorMessage="1" sqref="L13:L16" xr:uid="{00000000-0002-0000-0000-000000000000}">
      <formula1>"ja,neen"</formula1>
    </dataValidation>
    <dataValidation type="list" showErrorMessage="1" errorTitle="Invalid item" error="Item is not in tijdseenheid" promptTitle="Please pick from dropdown" prompt="Source is: tijdseenheid_x000d__x000a_Invalid items will flag red" sqref="F2:F51 M4:M5 M9 M19:M20" xr:uid="{00000000-0002-0000-0000-000001000000}">
      <formula1>tijdseenheid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D83B83-92BA-4D88-92F9-762091BA76DB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K21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Fitness</vt:lpstr>
      <vt:lpstr>tijdseenheid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2016-11-01T11:21:09Z</dcterms:created>
  <dcterms:modified xsi:type="dcterms:W3CDTF">2019-09-14T00:25:58Z</dcterms:modified>
</cp:coreProperties>
</file>