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120" yWindow="45" windowWidth="15180" windowHeight="9345"/>
  </bookViews>
  <sheets>
    <sheet name="Databasefuncties" sheetId="1" r:id="rId1"/>
  </sheets>
  <definedNames>
    <definedName name="_xlnm._FilterDatabase" localSheetId="0" hidden="1">Databasefuncties!$H$3:$L$101</definedName>
    <definedName name="gegevens">Databasefuncties!$H$3:$L$101</definedName>
  </definedNames>
  <calcPr calcId="152511"/>
</workbook>
</file>

<file path=xl/calcChain.xml><?xml version="1.0" encoding="utf-8"?>
<calcChain xmlns="http://schemas.openxmlformats.org/spreadsheetml/2006/main">
  <c r="E20" i="1" l="1"/>
  <c r="B87" i="1"/>
  <c r="D20" i="1" s="1"/>
  <c r="D84" i="1"/>
  <c r="B84" i="1"/>
  <c r="C84" i="1"/>
  <c r="F19" i="1"/>
  <c r="B81" i="1"/>
  <c r="C81" i="1"/>
  <c r="D19" i="1"/>
  <c r="C56" i="1"/>
  <c r="D77" i="1"/>
  <c r="D78" i="1"/>
  <c r="F16" i="1"/>
  <c r="D16" i="1"/>
  <c r="C70" i="1"/>
  <c r="F15" i="1" s="1"/>
  <c r="B70" i="1"/>
  <c r="B67" i="1"/>
  <c r="D15" i="1"/>
  <c r="E14" i="1"/>
  <c r="D7" i="1"/>
  <c r="C63" i="1"/>
  <c r="C64" i="1"/>
  <c r="D14" i="1"/>
  <c r="D4" i="1"/>
  <c r="B26" i="1"/>
  <c r="F6" i="1" s="1"/>
  <c r="D5" i="1"/>
  <c r="E13" i="1"/>
  <c r="D13" i="1"/>
  <c r="E17" i="1"/>
  <c r="D32" i="1"/>
  <c r="F10" i="1"/>
  <c r="D11" i="1"/>
  <c r="D12" i="1"/>
  <c r="D10" i="1"/>
  <c r="B53" i="1"/>
  <c r="D18" i="1"/>
  <c r="B47" i="1"/>
  <c r="D17" i="1" s="1"/>
  <c r="E18" i="1"/>
  <c r="E9" i="1"/>
  <c r="E8" i="1"/>
  <c r="E7" i="1"/>
  <c r="E6" i="1"/>
  <c r="E5" i="1"/>
  <c r="E4" i="1"/>
  <c r="D6" i="1"/>
  <c r="B56" i="1"/>
  <c r="F18" i="1"/>
  <c r="B50" i="1"/>
  <c r="C50" i="1"/>
  <c r="F17" i="1" s="1"/>
  <c r="C44" i="1"/>
  <c r="F12" i="1"/>
  <c r="C38" i="1"/>
  <c r="F11" i="1"/>
  <c r="F7" i="1"/>
  <c r="F9" i="1"/>
  <c r="D9" i="1"/>
  <c r="D8" i="1"/>
  <c r="F5" i="1"/>
  <c r="F14" i="1" l="1"/>
  <c r="F4" i="1"/>
  <c r="F13" i="1"/>
  <c r="F8" i="1"/>
</calcChain>
</file>

<file path=xl/sharedStrings.xml><?xml version="1.0" encoding="utf-8"?>
<sst xmlns="http://schemas.openxmlformats.org/spreadsheetml/2006/main" count="304" uniqueCount="77">
  <si>
    <t>Duikduur</t>
  </si>
  <si>
    <t>Gemiddelde duikduur</t>
  </si>
  <si>
    <t>Diepste duik</t>
  </si>
  <si>
    <t>Datum</t>
  </si>
  <si>
    <t>Plaats</t>
  </si>
  <si>
    <t>Duur</t>
  </si>
  <si>
    <t>Diepte</t>
  </si>
  <si>
    <t>Duikmaat</t>
  </si>
  <si>
    <t>Oosterschelde</t>
  </si>
  <si>
    <t>Kees Houweling</t>
  </si>
  <si>
    <t>Grevelingen</t>
  </si>
  <si>
    <t>Kees van Middelkoop</t>
  </si>
  <si>
    <t>Oostvoornse meer</t>
  </si>
  <si>
    <t>Wim Leenman</t>
  </si>
  <si>
    <t>Kees &amp; Kees</t>
  </si>
  <si>
    <t>alleen</t>
  </si>
  <si>
    <t>Henk den Ouden</t>
  </si>
  <si>
    <t>Gert-Jan Timmer</t>
  </si>
  <si>
    <t>Dorien van Leeuwen</t>
  </si>
  <si>
    <t>Sebastiaan &amp; Kees v. M.</t>
  </si>
  <si>
    <t>Richard van Wijng.</t>
  </si>
  <si>
    <t>Mark Schouten</t>
  </si>
  <si>
    <t>Kees, Kees, Wim &amp; Peter</t>
  </si>
  <si>
    <t>Zijpe</t>
  </si>
  <si>
    <t>Kees de Groot</t>
  </si>
  <si>
    <t>Dorien &amp; Tim</t>
  </si>
  <si>
    <t>Wim de Ruiter</t>
  </si>
  <si>
    <t>Johan Kraaienveld</t>
  </si>
  <si>
    <t>Peter Verdoorn</t>
  </si>
  <si>
    <t>Wim &amp; Tom</t>
  </si>
  <si>
    <t>Leendert Mostert</t>
  </si>
  <si>
    <t>Machiel Wubbeling</t>
  </si>
  <si>
    <t>Gerard Scheepers</t>
  </si>
  <si>
    <t>Mark Romijn</t>
  </si>
  <si>
    <t>Kees &amp; Geroen</t>
  </si>
  <si>
    <t>Kees &amp; Klaas Haeser</t>
  </si>
  <si>
    <t>Rutger Modderkolk</t>
  </si>
  <si>
    <t>Kees van Werd</t>
  </si>
  <si>
    <t>Vinkeveen</t>
  </si>
  <si>
    <t>Kees &amp; Peter K.</t>
  </si>
  <si>
    <t>Onno en Kees v. M.</t>
  </si>
  <si>
    <t>Kees H. en Wilma</t>
  </si>
  <si>
    <t>Leo den Deugd</t>
  </si>
  <si>
    <t>Edwin Tromp</t>
  </si>
  <si>
    <t>Kees &amp; Martin</t>
  </si>
  <si>
    <t>Noordzee</t>
  </si>
  <si>
    <t>Klaas v/d Gaag</t>
  </si>
  <si>
    <t>Martin Visser</t>
  </si>
  <si>
    <t>Klaas Haeser</t>
  </si>
  <si>
    <t>Databasefuncties</t>
  </si>
  <si>
    <t>Gemiddelde diepte</t>
  </si>
  <si>
    <t>Aantal duiken</t>
  </si>
  <si>
    <t>Laatste jaar</t>
  </si>
  <si>
    <t>Eenheid</t>
  </si>
  <si>
    <t>duiken</t>
  </si>
  <si>
    <t>Alle duiken</t>
  </si>
  <si>
    <t>Gemiddelde diepte van duiken in Grevelingen</t>
  </si>
  <si>
    <t>percentage</t>
  </si>
  <si>
    <t>Aantal duiken met Kees Houweling in de Oosterschelde</t>
  </si>
  <si>
    <t>*kees*</t>
  </si>
  <si>
    <t>Aantal keren dieper dan 15 meter gedoken</t>
  </si>
  <si>
    <t>Aantal keren minder dan 1 uur gedoken</t>
  </si>
  <si>
    <t>minuten</t>
  </si>
  <si>
    <t>uren</t>
  </si>
  <si>
    <t>meters</t>
  </si>
  <si>
    <t>Kortste duikduur</t>
  </si>
  <si>
    <t>Simpeler</t>
  </si>
  <si>
    <t>Percentage van de duiken met een Kees gedaan</t>
  </si>
  <si>
    <t>(*)</t>
  </si>
  <si>
    <t>(*): alle formules hier kunnen met een SOMPRODUCT functie gedaan worden, maar die functie is inefficiënt</t>
  </si>
  <si>
    <t>Gemiddeld aantal duiken per maand</t>
  </si>
  <si>
    <t>Aantal duiken in de Oosterschelde of in Grevelingen</t>
  </si>
  <si>
    <t>Gemiddeld duur van duiken die niet in Zijpe waren</t>
  </si>
  <si>
    <t>Totale duur alleen in Grevelingen of met Kees Houweling in Oosterschelde</t>
  </si>
  <si>
    <t>Standaardafwijking in duikduur voor duiken tussen 30 en 60 minuten</t>
  </si>
  <si>
    <t>Statistieken</t>
  </si>
  <si>
    <t>Het record van 14 januari ophalen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</si>
</sst>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d/mm/yy"/>
  </numFmts>
  <fonts count="12" x14ac:knownFonts="1">
    <font>
      <sz val="10"/>
      <name val="Arial"/>
    </font>
    <font>
      <sz val="36"/>
      <color indexed="18"/>
      <name val="Baskerville Old Face"/>
      <family val="1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</font>
    <font>
      <b/>
      <sz val="12"/>
      <name val="Baskerville Old Face"/>
      <family val="1"/>
    </font>
    <font>
      <b/>
      <sz val="12"/>
      <name val="Arial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0" fillId="0" borderId="0" xfId="0" applyBorder="1"/>
    <xf numFmtId="180" fontId="8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vertical="center"/>
    </xf>
    <xf numFmtId="180" fontId="10" fillId="0" borderId="0" xfId="0" applyNumberFormat="1" applyFont="1" applyBorder="1" applyAlignment="1">
      <alignment horizontal="right" wrapText="1"/>
    </xf>
    <xf numFmtId="1" fontId="2" fillId="2" borderId="0" xfId="0" applyNumberFormat="1" applyFont="1" applyFill="1" applyBorder="1" applyAlignment="1">
      <alignment horizontal="right" wrapText="1"/>
    </xf>
    <xf numFmtId="1" fontId="2" fillId="2" borderId="0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/>
    </xf>
    <xf numFmtId="180" fontId="2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0" fontId="10" fillId="0" borderId="0" xfId="0" applyFont="1"/>
    <xf numFmtId="0" fontId="0" fillId="3" borderId="0" xfId="0" applyFill="1" applyBorder="1"/>
    <xf numFmtId="14" fontId="0" fillId="3" borderId="0" xfId="0" applyNumberFormat="1" applyFill="1" applyBorder="1"/>
    <xf numFmtId="0" fontId="0" fillId="3" borderId="0" xfId="0" applyFill="1"/>
    <xf numFmtId="0" fontId="10" fillId="3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right"/>
    </xf>
    <xf numFmtId="1" fontId="2" fillId="2" borderId="0" xfId="0" quotePrefix="1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/>
    <xf numFmtId="1" fontId="11" fillId="0" borderId="0" xfId="0" quotePrefix="1" applyNumberFormat="1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images.google.nl/Zwijgende%20Wereld/index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1266825</xdr:colOff>
      <xdr:row>3</xdr:row>
      <xdr:rowOff>38100</xdr:rowOff>
    </xdr:from>
    <xdr:to>
      <xdr:col>7</xdr:col>
      <xdr:colOff>9525</xdr:colOff>
      <xdr:row>3</xdr:row>
      <xdr:rowOff>47625</xdr:rowOff>
    </xdr:to>
    <xdr:sp macro="" textlink="">
      <xdr:nvSpPr>
        <xdr:cNvPr id="1025" name="AutoShape 1">
          <a:hlinkClick xmlns:r="http://schemas.openxmlformats.org/officeDocument/2006/relationships" r:id="rId1" tgtFrame="_parent" tooltip="Terug"/>
        </xdr:cNvPr>
        <xdr:cNvSpPr>
          <a:spLocks noChangeAspect="1" noChangeArrowheads="1"/>
        </xdr:cNvSpPr>
      </xdr:nvSpPr>
      <xdr:spPr bwMode="auto">
        <a:xfrm>
          <a:off x="7210425" y="98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tabSelected="1" workbookViewId="0"/>
  </sheetViews>
  <sheetFormatPr defaultRowHeight="12.75" x14ac:dyDescent="0.2"/>
  <cols>
    <col min="1" max="1" width="2.5703125" customWidth="1"/>
    <col min="2" max="2" width="50.28515625" customWidth="1"/>
    <col min="3" max="3" width="14" customWidth="1"/>
    <col min="4" max="4" width="10.7109375" bestFit="1" customWidth="1"/>
    <col min="5" max="5" width="9.28515625" bestFit="1" customWidth="1"/>
    <col min="6" max="6" width="11.7109375" bestFit="1" customWidth="1"/>
    <col min="7" max="7" width="9.5703125" customWidth="1"/>
    <col min="9" max="9" width="16.140625" style="13" bestFit="1" customWidth="1"/>
    <col min="10" max="10" width="6.7109375" style="13" bestFit="1" customWidth="1"/>
    <col min="11" max="11" width="8.28515625" style="13" bestFit="1" customWidth="1"/>
    <col min="12" max="12" width="23" style="13" bestFit="1" customWidth="1"/>
  </cols>
  <sheetData>
    <row r="1" spans="2:12" ht="45.75" x14ac:dyDescent="0.2">
      <c r="B1" s="9" t="s">
        <v>49</v>
      </c>
      <c r="C1" s="33" t="s">
        <v>69</v>
      </c>
      <c r="D1" s="30"/>
      <c r="E1" s="30"/>
      <c r="F1" s="31"/>
      <c r="G1" s="31"/>
      <c r="H1" s="31"/>
      <c r="I1" s="32"/>
      <c r="J1" s="32"/>
    </row>
    <row r="2" spans="2:12" s="7" customFormat="1" ht="12.75" customHeight="1" x14ac:dyDescent="0.2">
      <c r="C2" s="9"/>
      <c r="D2" s="9"/>
      <c r="E2" s="9"/>
      <c r="F2" s="9"/>
      <c r="G2" s="9"/>
      <c r="I2" s="14"/>
      <c r="J2" s="14"/>
      <c r="K2" s="14"/>
      <c r="L2" s="14"/>
    </row>
    <row r="3" spans="2:12" ht="15.75" x14ac:dyDescent="0.25">
      <c r="B3" s="18" t="s">
        <v>75</v>
      </c>
      <c r="C3" s="18" t="s">
        <v>53</v>
      </c>
      <c r="D3" s="18" t="s">
        <v>55</v>
      </c>
      <c r="E3" s="18" t="s">
        <v>66</v>
      </c>
      <c r="F3" s="19" t="s">
        <v>52</v>
      </c>
      <c r="H3" s="8" t="s">
        <v>3</v>
      </c>
      <c r="I3" s="15" t="s">
        <v>4</v>
      </c>
      <c r="J3" s="15" t="s">
        <v>5</v>
      </c>
      <c r="K3" s="15" t="s">
        <v>6</v>
      </c>
      <c r="L3" s="15" t="s">
        <v>7</v>
      </c>
    </row>
    <row r="4" spans="2:12" x14ac:dyDescent="0.2">
      <c r="B4" s="20" t="s">
        <v>51</v>
      </c>
      <c r="C4" s="22" t="s">
        <v>54</v>
      </c>
      <c r="D4" s="11">
        <f>DCOUNT(gegevens,"Datum",B$22:B$23)</f>
        <v>98</v>
      </c>
      <c r="E4" s="11">
        <f>COUNT(H4:H101)</f>
        <v>98</v>
      </c>
      <c r="F4" s="11">
        <f ca="1">DCOUNT(gegevens,"Datum",B$25:B$26)</f>
        <v>0</v>
      </c>
      <c r="H4" s="10">
        <v>39461</v>
      </c>
      <c r="I4" s="16" t="s">
        <v>10</v>
      </c>
      <c r="J4" s="17">
        <v>41</v>
      </c>
      <c r="K4" s="17">
        <v>14.7</v>
      </c>
      <c r="L4" s="16" t="s">
        <v>11</v>
      </c>
    </row>
    <row r="5" spans="2:12" x14ac:dyDescent="0.2">
      <c r="B5" s="20" t="s">
        <v>0</v>
      </c>
      <c r="C5" s="22" t="s">
        <v>63</v>
      </c>
      <c r="D5" s="11">
        <f>DSUM(gegevens,"Duur",B$22:B$23)/60</f>
        <v>82.566666666666663</v>
      </c>
      <c r="E5" s="11">
        <f>SUM(J4:J101)/60</f>
        <v>82.566666666666663</v>
      </c>
      <c r="F5" s="11">
        <f ca="1">DSUM(gegevens,"Duur",B$25:B$26)/60</f>
        <v>0</v>
      </c>
      <c r="G5" s="23"/>
      <c r="H5" s="10">
        <v>39453</v>
      </c>
      <c r="I5" s="16" t="s">
        <v>12</v>
      </c>
      <c r="J5" s="17">
        <v>29</v>
      </c>
      <c r="K5" s="17">
        <v>19.600000000000001</v>
      </c>
      <c r="L5" s="16" t="s">
        <v>13</v>
      </c>
    </row>
    <row r="6" spans="2:12" x14ac:dyDescent="0.2">
      <c r="B6" s="21" t="s">
        <v>65</v>
      </c>
      <c r="C6" s="22" t="s">
        <v>62</v>
      </c>
      <c r="D6" s="11">
        <f>DMIN(gegevens,"Duur",B$22:B$23)</f>
        <v>25</v>
      </c>
      <c r="E6" s="11">
        <f>MIN(J4:J101)</f>
        <v>25</v>
      </c>
      <c r="F6" s="11">
        <f ca="1">DMIN(gegevens,"Duur",B$25:B$26)</f>
        <v>0</v>
      </c>
      <c r="H6" s="10">
        <v>39443</v>
      </c>
      <c r="I6" s="16" t="s">
        <v>10</v>
      </c>
      <c r="J6" s="17">
        <v>51</v>
      </c>
      <c r="K6" s="17">
        <v>11.2</v>
      </c>
      <c r="L6" s="16" t="s">
        <v>14</v>
      </c>
    </row>
    <row r="7" spans="2:12" x14ac:dyDescent="0.2">
      <c r="B7" s="21" t="s">
        <v>1</v>
      </c>
      <c r="C7" s="22" t="s">
        <v>62</v>
      </c>
      <c r="D7" s="34">
        <f>DAVERAGE(gegevens,"Duur",B$22:B$23)</f>
        <v>50.551020408163268</v>
      </c>
      <c r="E7" s="34">
        <f>AVERAGE(J4:J101)</f>
        <v>50.551020408163268</v>
      </c>
      <c r="F7" s="34" t="e">
        <f ca="1">DAVERAGE(gegevens,"Duur",B$25:B$26)</f>
        <v>#DIV/0!</v>
      </c>
      <c r="H7" s="10">
        <v>39437</v>
      </c>
      <c r="I7" s="16" t="s">
        <v>10</v>
      </c>
      <c r="J7" s="17">
        <v>38</v>
      </c>
      <c r="K7" s="17">
        <v>12.7</v>
      </c>
      <c r="L7" s="16" t="s">
        <v>15</v>
      </c>
    </row>
    <row r="8" spans="2:12" x14ac:dyDescent="0.2">
      <c r="B8" s="21" t="s">
        <v>2</v>
      </c>
      <c r="C8" s="22" t="s">
        <v>64</v>
      </c>
      <c r="D8" s="12">
        <f>DMAX(gegevens,"Diepte",B$22:B$23)</f>
        <v>30.3</v>
      </c>
      <c r="E8" s="12">
        <f>MAX(K4:K101)</f>
        <v>30.3</v>
      </c>
      <c r="F8" s="12">
        <f ca="1">DMAX(gegevens,"Diepte",B$25:B$26)</f>
        <v>0</v>
      </c>
      <c r="H8" s="10">
        <v>39432</v>
      </c>
      <c r="I8" s="16" t="s">
        <v>8</v>
      </c>
      <c r="J8" s="17">
        <v>51</v>
      </c>
      <c r="K8" s="17">
        <v>23</v>
      </c>
      <c r="L8" s="16" t="s">
        <v>16</v>
      </c>
    </row>
    <row r="9" spans="2:12" x14ac:dyDescent="0.2">
      <c r="B9" s="21" t="s">
        <v>50</v>
      </c>
      <c r="C9" s="22" t="s">
        <v>64</v>
      </c>
      <c r="D9" s="28">
        <f>DAVERAGE(gegevens,"Diepte",B$22:B$23)</f>
        <v>15.753061224489796</v>
      </c>
      <c r="E9" s="28">
        <f>AVERAGE(K4:K101)</f>
        <v>15.753061224489796</v>
      </c>
      <c r="F9" s="28" t="e">
        <f ca="1">DAVERAGE(gegevens,"Diepte",B$25:B$26)</f>
        <v>#DIV/0!</v>
      </c>
      <c r="H9" s="10">
        <v>39398</v>
      </c>
      <c r="I9" s="16" t="s">
        <v>8</v>
      </c>
      <c r="J9" s="17">
        <v>42</v>
      </c>
      <c r="K9" s="17">
        <v>18.5</v>
      </c>
      <c r="L9" s="16" t="s">
        <v>11</v>
      </c>
    </row>
    <row r="10" spans="2:12" x14ac:dyDescent="0.2">
      <c r="B10" s="21" t="s">
        <v>58</v>
      </c>
      <c r="C10" s="22" t="s">
        <v>54</v>
      </c>
      <c r="D10" s="12">
        <f>DCOUNT(gegevens,"Datum",$B$28:$C$29)</f>
        <v>25</v>
      </c>
      <c r="E10" s="29" t="s">
        <v>68</v>
      </c>
      <c r="F10" s="12">
        <f ca="1">DCOUNT(gegevens,"Datum",$B$31:$D$32)</f>
        <v>0</v>
      </c>
      <c r="H10" s="10">
        <v>39319</v>
      </c>
      <c r="I10" s="16" t="s">
        <v>8</v>
      </c>
      <c r="J10" s="17">
        <v>56</v>
      </c>
      <c r="K10" s="17">
        <v>20.5</v>
      </c>
      <c r="L10" s="16" t="s">
        <v>14</v>
      </c>
    </row>
    <row r="11" spans="2:12" x14ac:dyDescent="0.2">
      <c r="B11" s="21" t="s">
        <v>56</v>
      </c>
      <c r="C11" s="22" t="s">
        <v>64</v>
      </c>
      <c r="D11" s="12">
        <f>DAVERAGE(gegevens,"Diepte",B$34:B$35)</f>
        <v>13.363636363636363</v>
      </c>
      <c r="E11" s="29" t="s">
        <v>68</v>
      </c>
      <c r="F11" s="12" t="e">
        <f ca="1">DAVERAGE(gegevens,"Diepte",B$37:C$38)</f>
        <v>#DIV/0!</v>
      </c>
      <c r="H11" s="10">
        <v>39298</v>
      </c>
      <c r="I11" s="16" t="s">
        <v>8</v>
      </c>
      <c r="J11" s="17">
        <v>73</v>
      </c>
      <c r="K11" s="17">
        <v>13</v>
      </c>
      <c r="L11" s="16" t="s">
        <v>17</v>
      </c>
    </row>
    <row r="12" spans="2:12" x14ac:dyDescent="0.2">
      <c r="B12" s="21" t="s">
        <v>67</v>
      </c>
      <c r="C12" s="22" t="s">
        <v>57</v>
      </c>
      <c r="D12" s="28">
        <f>DCOUNT(gegevens,"Datum",$B$40:$B$41)/DCOUNT(gegevens,"Datum",B$22:B$23)*100</f>
        <v>63.265306122448983</v>
      </c>
      <c r="E12" s="29" t="s">
        <v>68</v>
      </c>
      <c r="F12" s="28" t="e">
        <f ca="1">DCOUNT(gegevens,"Datum",$B$43:$C$44)/DCOUNT(gegevens,"Datum",B$25:B$26)*100</f>
        <v>#DIV/0!</v>
      </c>
      <c r="G12" s="1"/>
      <c r="H12" s="10">
        <v>39288</v>
      </c>
      <c r="I12" s="16" t="s">
        <v>8</v>
      </c>
      <c r="J12" s="17">
        <v>65</v>
      </c>
      <c r="K12" s="17">
        <v>5.6</v>
      </c>
      <c r="L12" s="16" t="s">
        <v>11</v>
      </c>
    </row>
    <row r="13" spans="2:12" x14ac:dyDescent="0.2">
      <c r="B13" s="21" t="s">
        <v>70</v>
      </c>
      <c r="C13" s="22" t="s">
        <v>54</v>
      </c>
      <c r="D13" s="28">
        <f>DCOUNT(gegevens,"Datum",B$22:B$23)/(DMAX(gegevens,"Datum",B$22:B$23)-DMIN(gegevens,"Datum",B$22:B$23))*(365/12)</f>
        <v>2.8361877576910879</v>
      </c>
      <c r="E13" s="28">
        <f>COUNT(H4:H101)/(MAX(H4:H101)-MIN(H4:H101))*(365/12)</f>
        <v>2.8361877576910879</v>
      </c>
      <c r="F13" s="28" t="e">
        <f ca="1">DCOUNT(gegevens,"Datum",B$25:B$26)/(DMAX(gegevens,"Datum",B$25:B$26)-DMIN(gegevens,"Datum",B$25:B$26))*(365/12)</f>
        <v>#DIV/0!</v>
      </c>
      <c r="G13" s="1"/>
      <c r="H13" s="10">
        <v>39286</v>
      </c>
      <c r="I13" s="16" t="s">
        <v>8</v>
      </c>
      <c r="J13" s="17">
        <v>68</v>
      </c>
      <c r="K13" s="17">
        <v>14.5</v>
      </c>
      <c r="L13" s="16" t="s">
        <v>11</v>
      </c>
    </row>
    <row r="14" spans="2:12" ht="12.75" customHeight="1" x14ac:dyDescent="0.2">
      <c r="B14" s="21" t="s">
        <v>71</v>
      </c>
      <c r="C14" s="22" t="s">
        <v>54</v>
      </c>
      <c r="D14" s="11">
        <f>DCOUNT(gegevens,"Datum",$B$58:$B$60)</f>
        <v>80</v>
      </c>
      <c r="E14" s="11">
        <f>COUNTIF($I$4:$I$101,"Oosterschelde")+COUNTIF($I$4:$I$101,"Grevelingen")</f>
        <v>80</v>
      </c>
      <c r="F14" s="11">
        <f ca="1">DCOUNT(gegevens,"Datum",$B$62:$C$64)</f>
        <v>0</v>
      </c>
      <c r="G14" s="1"/>
      <c r="H14" s="10">
        <v>39270</v>
      </c>
      <c r="I14" s="16" t="s">
        <v>8</v>
      </c>
      <c r="J14" s="17">
        <v>65</v>
      </c>
      <c r="K14" s="17">
        <v>13.8</v>
      </c>
      <c r="L14" s="16" t="s">
        <v>9</v>
      </c>
    </row>
    <row r="15" spans="2:12" x14ac:dyDescent="0.2">
      <c r="B15" s="21" t="s">
        <v>72</v>
      </c>
      <c r="C15" s="22" t="s">
        <v>54</v>
      </c>
      <c r="D15" s="28">
        <f>DAVERAGE(gegevens,"Duur",B$66:B$67)</f>
        <v>51.488636363636367</v>
      </c>
      <c r="E15" s="29" t="s">
        <v>68</v>
      </c>
      <c r="F15" s="28" t="e">
        <f ca="1">DAVERAGE(gegevens,"Duur",B$69:C$70)</f>
        <v>#DIV/0!</v>
      </c>
      <c r="G15" s="1"/>
      <c r="H15" s="10">
        <v>39263</v>
      </c>
      <c r="I15" s="16" t="s">
        <v>8</v>
      </c>
      <c r="J15" s="17">
        <v>76</v>
      </c>
      <c r="K15" s="17">
        <v>7.6</v>
      </c>
      <c r="L15" s="16" t="s">
        <v>14</v>
      </c>
    </row>
    <row r="16" spans="2:12" x14ac:dyDescent="0.2">
      <c r="B16" s="21" t="s">
        <v>73</v>
      </c>
      <c r="C16" s="22" t="s">
        <v>62</v>
      </c>
      <c r="D16" s="12">
        <f>DSUM(gegevens,"Duur",B$72:C$74)</f>
        <v>1460</v>
      </c>
      <c r="E16" s="29" t="s">
        <v>68</v>
      </c>
      <c r="F16" s="12">
        <f ca="1">DSUM(gegevens,"Duur",B$76:D$78)</f>
        <v>0</v>
      </c>
      <c r="G16" s="1"/>
      <c r="H16" s="10">
        <v>39256</v>
      </c>
      <c r="I16" s="16" t="s">
        <v>8</v>
      </c>
      <c r="J16" s="17">
        <v>37</v>
      </c>
      <c r="K16" s="17">
        <v>20.2</v>
      </c>
      <c r="L16" s="16" t="s">
        <v>11</v>
      </c>
    </row>
    <row r="17" spans="1:12" ht="15.75" x14ac:dyDescent="0.25">
      <c r="A17" s="2"/>
      <c r="B17" s="21" t="s">
        <v>60</v>
      </c>
      <c r="C17" s="22" t="s">
        <v>54</v>
      </c>
      <c r="D17" s="12">
        <f>DCOUNT(gegevens,"Datum",B$46:B$47)</f>
        <v>49</v>
      </c>
      <c r="E17" s="29">
        <f>COUNTIF(K4:K101,"&gt;=15")</f>
        <v>49</v>
      </c>
      <c r="F17" s="12">
        <f ca="1">DCOUNT(gegevens,"Datum",B$49:C$50)</f>
        <v>0</v>
      </c>
      <c r="G17" s="1"/>
      <c r="H17" s="10">
        <v>39251</v>
      </c>
      <c r="I17" s="16" t="s">
        <v>10</v>
      </c>
      <c r="J17" s="17">
        <v>52</v>
      </c>
      <c r="K17" s="17">
        <v>14.7</v>
      </c>
      <c r="L17" s="16" t="s">
        <v>18</v>
      </c>
    </row>
    <row r="18" spans="1:12" x14ac:dyDescent="0.2">
      <c r="A18" s="3"/>
      <c r="B18" s="21" t="s">
        <v>61</v>
      </c>
      <c r="C18" s="22" t="s">
        <v>54</v>
      </c>
      <c r="D18" s="12">
        <f>DCOUNT(gegevens,"Datum",B$52:B$53)</f>
        <v>68</v>
      </c>
      <c r="E18" s="29">
        <f>COUNTIF(J4:J101,"&lt;60")</f>
        <v>68</v>
      </c>
      <c r="F18" s="12">
        <f ca="1">DCOUNT(gegevens,"Datum",B$55:C$56)</f>
        <v>0</v>
      </c>
      <c r="G18" s="1"/>
      <c r="H18" s="10">
        <v>39238</v>
      </c>
      <c r="I18" s="16" t="s">
        <v>8</v>
      </c>
      <c r="J18" s="17">
        <v>60</v>
      </c>
      <c r="K18" s="17">
        <v>15.2</v>
      </c>
      <c r="L18" s="16" t="s">
        <v>9</v>
      </c>
    </row>
    <row r="19" spans="1:12" x14ac:dyDescent="0.2">
      <c r="A19" s="3"/>
      <c r="B19" s="21" t="s">
        <v>74</v>
      </c>
      <c r="C19" s="22" t="s">
        <v>62</v>
      </c>
      <c r="D19" s="28">
        <f>DSTDEV(gegevens,"Duur",B$80:C$81)</f>
        <v>6.698176899014519</v>
      </c>
      <c r="E19" s="29" t="s">
        <v>68</v>
      </c>
      <c r="F19" s="28" t="e">
        <f ca="1">DSTDEV(gegevens,"Duur",B$83:D$84)</f>
        <v>#DIV/0!</v>
      </c>
      <c r="G19" s="1"/>
      <c r="H19" s="10">
        <v>39237</v>
      </c>
      <c r="I19" s="16" t="s">
        <v>8</v>
      </c>
      <c r="J19" s="17">
        <v>51</v>
      </c>
      <c r="K19" s="17">
        <v>17.100000000000001</v>
      </c>
      <c r="L19" s="16" t="s">
        <v>15</v>
      </c>
    </row>
    <row r="20" spans="1:12" x14ac:dyDescent="0.2">
      <c r="A20" s="3"/>
      <c r="B20" s="21" t="s">
        <v>76</v>
      </c>
      <c r="C20" s="22" t="s">
        <v>62</v>
      </c>
      <c r="D20" s="28" t="e">
        <f ca="1">DGET(gegevens,"Diepte",B$86:B$87)</f>
        <v>#VALUE!</v>
      </c>
      <c r="E20" s="28">
        <f>VLOOKUP(H4,$H$4:$L$101,4,FALSE)</f>
        <v>14.7</v>
      </c>
      <c r="F20" s="28"/>
      <c r="G20" s="1"/>
      <c r="H20" s="10">
        <v>39236</v>
      </c>
      <c r="I20" s="16" t="s">
        <v>10</v>
      </c>
      <c r="J20" s="17">
        <v>52</v>
      </c>
      <c r="K20" s="17">
        <v>10.4</v>
      </c>
      <c r="L20" s="16" t="s">
        <v>19</v>
      </c>
    </row>
    <row r="21" spans="1:12" x14ac:dyDescent="0.2">
      <c r="A21" s="3"/>
      <c r="G21" s="1"/>
      <c r="H21" s="10">
        <v>39235</v>
      </c>
      <c r="I21" s="16" t="s">
        <v>8</v>
      </c>
      <c r="J21" s="17">
        <v>57</v>
      </c>
      <c r="K21" s="17">
        <v>16</v>
      </c>
      <c r="L21" s="16" t="s">
        <v>9</v>
      </c>
    </row>
    <row r="22" spans="1:12" x14ac:dyDescent="0.2">
      <c r="A22" s="3"/>
      <c r="B22" s="26" t="s">
        <v>3</v>
      </c>
      <c r="G22" s="1"/>
      <c r="H22" s="10">
        <v>39235</v>
      </c>
      <c r="I22" s="16" t="s">
        <v>10</v>
      </c>
      <c r="J22" s="17">
        <v>50</v>
      </c>
      <c r="K22" s="17">
        <v>15.2</v>
      </c>
      <c r="L22" s="16" t="s">
        <v>20</v>
      </c>
    </row>
    <row r="23" spans="1:12" x14ac:dyDescent="0.2">
      <c r="A23" s="3"/>
      <c r="B23" s="24"/>
      <c r="G23" s="1"/>
      <c r="H23" s="10">
        <v>39231</v>
      </c>
      <c r="I23" s="16" t="s">
        <v>8</v>
      </c>
      <c r="J23" s="17">
        <v>62</v>
      </c>
      <c r="K23" s="17">
        <v>14.2</v>
      </c>
      <c r="L23" s="16" t="s">
        <v>9</v>
      </c>
    </row>
    <row r="24" spans="1:12" x14ac:dyDescent="0.2">
      <c r="A24" s="3"/>
      <c r="G24" s="1"/>
      <c r="H24" s="10">
        <v>39224</v>
      </c>
      <c r="I24" s="16" t="s">
        <v>8</v>
      </c>
      <c r="J24" s="17">
        <v>66</v>
      </c>
      <c r="K24" s="17">
        <v>12.8</v>
      </c>
      <c r="L24" s="16" t="s">
        <v>14</v>
      </c>
    </row>
    <row r="25" spans="1:12" x14ac:dyDescent="0.2">
      <c r="A25" s="3"/>
      <c r="B25" s="26" t="s">
        <v>3</v>
      </c>
      <c r="G25" s="1"/>
      <c r="H25" s="10">
        <v>39219</v>
      </c>
      <c r="I25" s="16" t="s">
        <v>8</v>
      </c>
      <c r="J25" s="17">
        <v>60</v>
      </c>
      <c r="K25" s="17">
        <v>14.4</v>
      </c>
      <c r="L25" s="16" t="s">
        <v>21</v>
      </c>
    </row>
    <row r="26" spans="1:12" x14ac:dyDescent="0.2">
      <c r="A26" s="3"/>
      <c r="B26" s="25" t="str">
        <f ca="1">"&gt;="&amp;TEXT(TODAY()-365,"dd/mm/jj")</f>
        <v>&gt;=02/01/13</v>
      </c>
      <c r="G26" s="1"/>
      <c r="H26" s="10">
        <v>39214</v>
      </c>
      <c r="I26" s="16" t="s">
        <v>8</v>
      </c>
      <c r="J26" s="17">
        <v>66</v>
      </c>
      <c r="K26" s="17">
        <v>14.5</v>
      </c>
      <c r="L26" s="16" t="s">
        <v>9</v>
      </c>
    </row>
    <row r="27" spans="1:12" x14ac:dyDescent="0.2">
      <c r="A27" s="3"/>
      <c r="G27" s="1"/>
      <c r="H27" s="10">
        <v>39209</v>
      </c>
      <c r="I27" s="16" t="s">
        <v>8</v>
      </c>
      <c r="J27" s="17">
        <v>70</v>
      </c>
      <c r="K27" s="17">
        <v>12.7</v>
      </c>
      <c r="L27" s="16" t="s">
        <v>11</v>
      </c>
    </row>
    <row r="28" spans="1:12" x14ac:dyDescent="0.2">
      <c r="A28" s="3"/>
      <c r="B28" s="26" t="s">
        <v>7</v>
      </c>
      <c r="C28" s="26" t="s">
        <v>4</v>
      </c>
      <c r="G28" s="1"/>
      <c r="H28" s="10">
        <v>39208</v>
      </c>
      <c r="I28" s="16" t="s">
        <v>8</v>
      </c>
      <c r="J28" s="17">
        <v>65</v>
      </c>
      <c r="K28" s="17">
        <v>15.5</v>
      </c>
      <c r="L28" s="16" t="s">
        <v>15</v>
      </c>
    </row>
    <row r="29" spans="1:12" x14ac:dyDescent="0.2">
      <c r="A29" s="3"/>
      <c r="B29" s="27" t="s">
        <v>9</v>
      </c>
      <c r="C29" s="27" t="s">
        <v>8</v>
      </c>
      <c r="G29" s="1"/>
      <c r="H29" s="10">
        <v>39192</v>
      </c>
      <c r="I29" s="16" t="s">
        <v>8</v>
      </c>
      <c r="J29" s="17">
        <v>36</v>
      </c>
      <c r="K29" s="17">
        <v>23</v>
      </c>
      <c r="L29" s="16" t="s">
        <v>22</v>
      </c>
    </row>
    <row r="30" spans="1:12" x14ac:dyDescent="0.2">
      <c r="A30" s="3"/>
      <c r="G30" s="1"/>
      <c r="H30" s="10">
        <v>39186</v>
      </c>
      <c r="I30" s="16" t="s">
        <v>23</v>
      </c>
      <c r="J30" s="17">
        <v>55</v>
      </c>
      <c r="K30" s="17">
        <v>16</v>
      </c>
      <c r="L30" s="16" t="s">
        <v>9</v>
      </c>
    </row>
    <row r="31" spans="1:12" x14ac:dyDescent="0.2">
      <c r="A31" s="3"/>
      <c r="B31" s="26" t="s">
        <v>7</v>
      </c>
      <c r="C31" s="26" t="s">
        <v>4</v>
      </c>
      <c r="D31" s="26" t="s">
        <v>3</v>
      </c>
      <c r="G31" s="1"/>
      <c r="H31" s="10">
        <v>39180</v>
      </c>
      <c r="I31" s="16" t="s">
        <v>10</v>
      </c>
      <c r="J31" s="17">
        <v>38</v>
      </c>
      <c r="K31" s="17">
        <v>12</v>
      </c>
      <c r="L31" s="16" t="s">
        <v>24</v>
      </c>
    </row>
    <row r="32" spans="1:12" x14ac:dyDescent="0.2">
      <c r="A32" s="3"/>
      <c r="B32" s="27" t="s">
        <v>9</v>
      </c>
      <c r="C32" s="27" t="s">
        <v>8</v>
      </c>
      <c r="D32" s="25" t="str">
        <f ca="1">"&gt;="&amp;TEXT(TODAY()-365,"dd/mm/jj")</f>
        <v>&gt;=02/01/13</v>
      </c>
      <c r="G32" s="1"/>
      <c r="H32" s="10">
        <v>39134</v>
      </c>
      <c r="I32" s="16" t="s">
        <v>8</v>
      </c>
      <c r="J32" s="17">
        <v>45</v>
      </c>
      <c r="K32" s="17">
        <v>12</v>
      </c>
      <c r="L32" s="16" t="s">
        <v>15</v>
      </c>
    </row>
    <row r="33" spans="1:12" x14ac:dyDescent="0.2">
      <c r="A33" s="3"/>
      <c r="G33" s="1"/>
      <c r="H33" s="10">
        <v>39103</v>
      </c>
      <c r="I33" s="16" t="s">
        <v>8</v>
      </c>
      <c r="J33" s="17">
        <v>44</v>
      </c>
      <c r="K33" s="17">
        <v>13.3</v>
      </c>
      <c r="L33" s="16" t="s">
        <v>14</v>
      </c>
    </row>
    <row r="34" spans="1:12" x14ac:dyDescent="0.2">
      <c r="A34" s="3"/>
      <c r="B34" s="26" t="s">
        <v>4</v>
      </c>
      <c r="G34" s="1"/>
      <c r="H34" s="10">
        <v>39068</v>
      </c>
      <c r="I34" s="16" t="s">
        <v>23</v>
      </c>
      <c r="J34" s="17">
        <v>25</v>
      </c>
      <c r="K34" s="17">
        <v>16</v>
      </c>
      <c r="L34" s="16" t="s">
        <v>21</v>
      </c>
    </row>
    <row r="35" spans="1:12" x14ac:dyDescent="0.2">
      <c r="A35" s="3"/>
      <c r="B35" s="27" t="s">
        <v>10</v>
      </c>
      <c r="G35" s="1"/>
      <c r="H35" s="10">
        <v>39061</v>
      </c>
      <c r="I35" s="16" t="s">
        <v>12</v>
      </c>
      <c r="J35" s="17">
        <v>68</v>
      </c>
      <c r="K35" s="17">
        <v>9</v>
      </c>
      <c r="L35" s="16" t="s">
        <v>9</v>
      </c>
    </row>
    <row r="36" spans="1:12" x14ac:dyDescent="0.2">
      <c r="A36" s="3"/>
      <c r="G36" s="1"/>
      <c r="H36" s="10">
        <v>39053</v>
      </c>
      <c r="I36" s="16" t="s">
        <v>8</v>
      </c>
      <c r="J36" s="17">
        <v>43</v>
      </c>
      <c r="K36" s="17">
        <v>20.399999999999999</v>
      </c>
      <c r="L36" s="16" t="s">
        <v>9</v>
      </c>
    </row>
    <row r="37" spans="1:12" x14ac:dyDescent="0.2">
      <c r="A37" s="3"/>
      <c r="B37" s="26" t="s">
        <v>4</v>
      </c>
      <c r="C37" s="26" t="s">
        <v>3</v>
      </c>
      <c r="G37" s="1"/>
      <c r="H37" s="10">
        <v>39033</v>
      </c>
      <c r="I37" s="16" t="s">
        <v>12</v>
      </c>
      <c r="J37" s="17">
        <v>45</v>
      </c>
      <c r="K37" s="17">
        <v>7</v>
      </c>
      <c r="L37" s="16" t="s">
        <v>14</v>
      </c>
    </row>
    <row r="38" spans="1:12" x14ac:dyDescent="0.2">
      <c r="A38" s="3"/>
      <c r="B38" s="27" t="s">
        <v>10</v>
      </c>
      <c r="C38" s="25" t="str">
        <f ca="1">"&gt;="&amp;TEXT(TODAY()-365,"dd/mm/jj")</f>
        <v>&gt;=02/01/13</v>
      </c>
      <c r="G38" s="1"/>
      <c r="H38" s="10">
        <v>38998</v>
      </c>
      <c r="I38" s="16" t="s">
        <v>8</v>
      </c>
      <c r="J38" s="17">
        <v>62</v>
      </c>
      <c r="K38" s="17">
        <v>14.6</v>
      </c>
      <c r="L38" s="16" t="s">
        <v>9</v>
      </c>
    </row>
    <row r="39" spans="1:12" x14ac:dyDescent="0.2">
      <c r="A39" s="3"/>
      <c r="G39" s="1"/>
      <c r="H39" s="10">
        <v>38992</v>
      </c>
      <c r="I39" s="16" t="s">
        <v>10</v>
      </c>
      <c r="J39" s="17">
        <v>29</v>
      </c>
      <c r="K39" s="17">
        <v>9.1</v>
      </c>
      <c r="L39" s="16" t="s">
        <v>25</v>
      </c>
    </row>
    <row r="40" spans="1:12" x14ac:dyDescent="0.2">
      <c r="A40" s="3"/>
      <c r="B40" s="26" t="s">
        <v>7</v>
      </c>
      <c r="G40" s="1"/>
      <c r="H40" s="10">
        <v>38983</v>
      </c>
      <c r="I40" s="16" t="s">
        <v>8</v>
      </c>
      <c r="J40" s="17">
        <v>77</v>
      </c>
      <c r="K40" s="17">
        <v>22.9</v>
      </c>
      <c r="L40" s="16" t="s">
        <v>9</v>
      </c>
    </row>
    <row r="41" spans="1:12" x14ac:dyDescent="0.2">
      <c r="A41" s="3"/>
      <c r="B41" s="27" t="s">
        <v>59</v>
      </c>
      <c r="G41" s="1"/>
      <c r="H41" s="10">
        <v>38977</v>
      </c>
      <c r="I41" s="16" t="s">
        <v>8</v>
      </c>
      <c r="J41" s="17">
        <v>48</v>
      </c>
      <c r="K41" s="17">
        <v>17.3</v>
      </c>
      <c r="L41" s="16" t="s">
        <v>26</v>
      </c>
    </row>
    <row r="42" spans="1:12" x14ac:dyDescent="0.2">
      <c r="A42" s="3"/>
      <c r="G42" s="1"/>
      <c r="H42" s="10">
        <v>38977</v>
      </c>
      <c r="I42" s="16" t="s">
        <v>8</v>
      </c>
      <c r="J42" s="17">
        <v>44</v>
      </c>
      <c r="K42" s="17">
        <v>16.7</v>
      </c>
      <c r="L42" s="16" t="s">
        <v>27</v>
      </c>
    </row>
    <row r="43" spans="1:12" x14ac:dyDescent="0.2">
      <c r="A43" s="3"/>
      <c r="B43" s="26" t="s">
        <v>7</v>
      </c>
      <c r="C43" s="26" t="s">
        <v>3</v>
      </c>
      <c r="G43" s="1"/>
      <c r="H43" s="10">
        <v>38972</v>
      </c>
      <c r="I43" s="16" t="s">
        <v>10</v>
      </c>
      <c r="J43" s="17">
        <v>80</v>
      </c>
      <c r="K43" s="17">
        <v>16</v>
      </c>
      <c r="L43" s="16" t="s">
        <v>15</v>
      </c>
    </row>
    <row r="44" spans="1:12" x14ac:dyDescent="0.2">
      <c r="A44" s="3"/>
      <c r="B44" s="27" t="s">
        <v>59</v>
      </c>
      <c r="C44" s="25" t="str">
        <f ca="1">"&gt;="&amp;TEXT(TODAY()-365,"dd/mm/jj")</f>
        <v>&gt;=02/01/13</v>
      </c>
      <c r="G44" s="1"/>
      <c r="H44" s="10">
        <v>38962</v>
      </c>
      <c r="I44" s="16" t="s">
        <v>8</v>
      </c>
      <c r="J44" s="17">
        <v>42</v>
      </c>
      <c r="K44" s="17">
        <v>20.5</v>
      </c>
      <c r="L44" s="16" t="s">
        <v>9</v>
      </c>
    </row>
    <row r="45" spans="1:12" x14ac:dyDescent="0.2">
      <c r="A45" s="3"/>
      <c r="G45" s="1"/>
      <c r="H45" s="10">
        <v>38953</v>
      </c>
      <c r="I45" s="16" t="s">
        <v>8</v>
      </c>
      <c r="J45" s="17">
        <v>40</v>
      </c>
      <c r="K45" s="17">
        <v>24.1</v>
      </c>
      <c r="L45" s="16" t="s">
        <v>9</v>
      </c>
    </row>
    <row r="46" spans="1:12" x14ac:dyDescent="0.2">
      <c r="A46" s="3"/>
      <c r="B46" s="26" t="s">
        <v>6</v>
      </c>
      <c r="G46" s="1"/>
      <c r="H46" s="10">
        <v>38947</v>
      </c>
      <c r="I46" s="16" t="s">
        <v>10</v>
      </c>
      <c r="J46" s="17">
        <v>77</v>
      </c>
      <c r="K46" s="17">
        <v>16.7</v>
      </c>
      <c r="L46" s="16" t="s">
        <v>9</v>
      </c>
    </row>
    <row r="47" spans="1:12" x14ac:dyDescent="0.2">
      <c r="A47" s="3"/>
      <c r="B47" s="25" t="str">
        <f>"&gt;=15"</f>
        <v>&gt;=15</v>
      </c>
      <c r="G47" s="1"/>
      <c r="H47" s="10">
        <v>38943</v>
      </c>
      <c r="I47" s="16" t="s">
        <v>8</v>
      </c>
      <c r="J47" s="17">
        <v>48</v>
      </c>
      <c r="K47" s="17">
        <v>24.9</v>
      </c>
      <c r="L47" s="16" t="s">
        <v>28</v>
      </c>
    </row>
    <row r="48" spans="1:12" x14ac:dyDescent="0.2">
      <c r="A48" s="3"/>
      <c r="G48" s="1"/>
      <c r="H48" s="10">
        <v>38935</v>
      </c>
      <c r="I48" s="16" t="s">
        <v>8</v>
      </c>
      <c r="J48" s="17">
        <v>48</v>
      </c>
      <c r="K48" s="17">
        <v>24</v>
      </c>
      <c r="L48" s="16" t="s">
        <v>9</v>
      </c>
    </row>
    <row r="49" spans="1:12" x14ac:dyDescent="0.2">
      <c r="A49" s="3"/>
      <c r="B49" s="26" t="s">
        <v>6</v>
      </c>
      <c r="C49" s="26" t="s">
        <v>3</v>
      </c>
      <c r="G49" s="1"/>
      <c r="H49" s="10">
        <v>38905</v>
      </c>
      <c r="I49" s="16" t="s">
        <v>8</v>
      </c>
      <c r="J49" s="17">
        <v>86</v>
      </c>
      <c r="K49" s="17">
        <v>5.6</v>
      </c>
      <c r="L49" s="16" t="s">
        <v>28</v>
      </c>
    </row>
    <row r="50" spans="1:12" x14ac:dyDescent="0.2">
      <c r="A50" s="3"/>
      <c r="B50" s="25" t="str">
        <f>"&gt;=15"</f>
        <v>&gt;=15</v>
      </c>
      <c r="C50" s="25" t="str">
        <f ca="1">"&gt;="&amp;TEXT(TODAY()-365,"dd/mm/jj")</f>
        <v>&gt;=02/01/13</v>
      </c>
      <c r="G50" s="1"/>
      <c r="H50" s="10">
        <v>38889</v>
      </c>
      <c r="I50" s="16" t="s">
        <v>8</v>
      </c>
      <c r="J50" s="17">
        <v>60</v>
      </c>
      <c r="K50" s="17">
        <v>15.9</v>
      </c>
      <c r="L50" s="16" t="s">
        <v>9</v>
      </c>
    </row>
    <row r="51" spans="1:12" x14ac:dyDescent="0.2">
      <c r="A51" s="3"/>
      <c r="G51" s="1"/>
      <c r="H51" s="10">
        <v>38872</v>
      </c>
      <c r="I51" s="16" t="s">
        <v>12</v>
      </c>
      <c r="J51" s="17">
        <v>45</v>
      </c>
      <c r="K51" s="17">
        <v>18.899999999999999</v>
      </c>
      <c r="L51" s="16" t="s">
        <v>29</v>
      </c>
    </row>
    <row r="52" spans="1:12" x14ac:dyDescent="0.2">
      <c r="A52" s="3"/>
      <c r="B52" s="26" t="s">
        <v>5</v>
      </c>
      <c r="G52" s="1"/>
      <c r="H52" s="10">
        <v>38859</v>
      </c>
      <c r="I52" s="16" t="s">
        <v>8</v>
      </c>
      <c r="J52" s="17">
        <v>41</v>
      </c>
      <c r="K52" s="17">
        <v>11.6</v>
      </c>
      <c r="L52" s="16" t="s">
        <v>30</v>
      </c>
    </row>
    <row r="53" spans="1:12" x14ac:dyDescent="0.2">
      <c r="A53" s="3"/>
      <c r="B53" s="25" t="str">
        <f>"&lt;60"</f>
        <v>&lt;60</v>
      </c>
      <c r="G53" s="1"/>
      <c r="H53" s="10">
        <v>38857</v>
      </c>
      <c r="I53" s="16" t="s">
        <v>8</v>
      </c>
      <c r="J53" s="17">
        <v>66</v>
      </c>
      <c r="K53" s="17">
        <v>12.1</v>
      </c>
      <c r="L53" s="16" t="s">
        <v>9</v>
      </c>
    </row>
    <row r="54" spans="1:12" x14ac:dyDescent="0.2">
      <c r="A54" s="3"/>
      <c r="B54" s="3"/>
      <c r="C54" s="3"/>
      <c r="G54" s="1"/>
      <c r="H54" s="10">
        <v>38852</v>
      </c>
      <c r="I54" s="16" t="s">
        <v>8</v>
      </c>
      <c r="J54" s="17">
        <v>44</v>
      </c>
      <c r="K54" s="17">
        <v>14.5</v>
      </c>
      <c r="L54" s="16" t="s">
        <v>21</v>
      </c>
    </row>
    <row r="55" spans="1:12" x14ac:dyDescent="0.2">
      <c r="A55" s="3"/>
      <c r="B55" s="26" t="s">
        <v>5</v>
      </c>
      <c r="C55" s="26" t="s">
        <v>3</v>
      </c>
      <c r="G55" s="1"/>
      <c r="H55" s="10">
        <v>38852</v>
      </c>
      <c r="I55" s="16" t="s">
        <v>23</v>
      </c>
      <c r="J55" s="17">
        <v>29</v>
      </c>
      <c r="K55" s="17">
        <v>15.9</v>
      </c>
      <c r="L55" s="16" t="s">
        <v>14</v>
      </c>
    </row>
    <row r="56" spans="1:12" x14ac:dyDescent="0.2">
      <c r="A56" s="3"/>
      <c r="B56" s="25" t="str">
        <f>"&lt;60"</f>
        <v>&lt;60</v>
      </c>
      <c r="C56" s="25" t="str">
        <f ca="1">"&gt;="&amp;TEXT(TODAY()-365,"dd/mm/jj")</f>
        <v>&gt;=02/01/13</v>
      </c>
      <c r="G56" s="1"/>
      <c r="H56" s="10">
        <v>38852</v>
      </c>
      <c r="I56" s="16" t="s">
        <v>8</v>
      </c>
      <c r="J56" s="17">
        <v>48</v>
      </c>
      <c r="K56" s="17">
        <v>12.6</v>
      </c>
      <c r="L56" s="16" t="s">
        <v>31</v>
      </c>
    </row>
    <row r="57" spans="1:12" x14ac:dyDescent="0.2">
      <c r="A57" s="3"/>
      <c r="G57" s="1"/>
      <c r="H57" s="10">
        <v>38851</v>
      </c>
      <c r="I57" s="16" t="s">
        <v>23</v>
      </c>
      <c r="J57" s="17">
        <v>39</v>
      </c>
      <c r="K57" s="17">
        <v>14.7</v>
      </c>
      <c r="L57" s="16" t="s">
        <v>32</v>
      </c>
    </row>
    <row r="58" spans="1:12" x14ac:dyDescent="0.2">
      <c r="A58" s="3"/>
      <c r="B58" s="26" t="s">
        <v>4</v>
      </c>
      <c r="G58" s="1"/>
      <c r="H58" s="10">
        <v>38850</v>
      </c>
      <c r="I58" s="16" t="s">
        <v>8</v>
      </c>
      <c r="J58" s="17">
        <v>48</v>
      </c>
      <c r="K58" s="17">
        <v>14.8</v>
      </c>
      <c r="L58" s="16" t="s">
        <v>11</v>
      </c>
    </row>
    <row r="59" spans="1:12" x14ac:dyDescent="0.2">
      <c r="A59" s="3"/>
      <c r="B59" s="27" t="s">
        <v>8</v>
      </c>
      <c r="G59" s="1"/>
      <c r="H59" s="10">
        <v>38850</v>
      </c>
      <c r="I59" s="16" t="s">
        <v>8</v>
      </c>
      <c r="J59" s="17">
        <v>46</v>
      </c>
      <c r="K59" s="17">
        <v>11.4</v>
      </c>
      <c r="L59" s="16" t="s">
        <v>33</v>
      </c>
    </row>
    <row r="60" spans="1:12" x14ac:dyDescent="0.2">
      <c r="A60" s="3"/>
      <c r="B60" s="27" t="s">
        <v>10</v>
      </c>
      <c r="G60" s="1"/>
      <c r="H60" s="10">
        <v>38849</v>
      </c>
      <c r="I60" s="16" t="s">
        <v>8</v>
      </c>
      <c r="J60" s="17">
        <v>56</v>
      </c>
      <c r="K60" s="17">
        <v>13.9</v>
      </c>
      <c r="L60" s="16" t="s">
        <v>11</v>
      </c>
    </row>
    <row r="61" spans="1:12" x14ac:dyDescent="0.2">
      <c r="A61" s="3"/>
      <c r="G61" s="1"/>
      <c r="H61" s="10">
        <v>38848</v>
      </c>
      <c r="I61" s="16" t="s">
        <v>23</v>
      </c>
      <c r="J61" s="17">
        <v>50</v>
      </c>
      <c r="K61" s="17">
        <v>13.9</v>
      </c>
      <c r="L61" s="16" t="s">
        <v>11</v>
      </c>
    </row>
    <row r="62" spans="1:12" x14ac:dyDescent="0.2">
      <c r="A62" s="3"/>
      <c r="B62" s="26" t="s">
        <v>4</v>
      </c>
      <c r="C62" s="26" t="s">
        <v>3</v>
      </c>
      <c r="G62" s="1"/>
      <c r="H62" s="10">
        <v>38836</v>
      </c>
      <c r="I62" s="16" t="s">
        <v>23</v>
      </c>
      <c r="J62" s="17">
        <v>63</v>
      </c>
      <c r="K62" s="17">
        <v>15.6</v>
      </c>
      <c r="L62" s="16" t="s">
        <v>9</v>
      </c>
    </row>
    <row r="63" spans="1:12" x14ac:dyDescent="0.2">
      <c r="A63" s="3"/>
      <c r="B63" s="27" t="s">
        <v>8</v>
      </c>
      <c r="C63" s="25" t="str">
        <f ca="1">"&gt;="&amp;TEXT(TODAY()-365,"dd/mm/jj")</f>
        <v>&gt;=02/01/13</v>
      </c>
      <c r="G63" s="1"/>
      <c r="H63" s="10">
        <v>38830</v>
      </c>
      <c r="I63" s="16" t="s">
        <v>8</v>
      </c>
      <c r="J63" s="17">
        <v>32</v>
      </c>
      <c r="K63" s="17">
        <v>24.9</v>
      </c>
      <c r="L63" s="16" t="s">
        <v>34</v>
      </c>
    </row>
    <row r="64" spans="1:12" x14ac:dyDescent="0.2">
      <c r="A64" s="3"/>
      <c r="B64" s="27" t="s">
        <v>10</v>
      </c>
      <c r="C64" s="25" t="str">
        <f ca="1">"&gt;="&amp;TEXT(TODAY()-365,"dd/mm/jj")</f>
        <v>&gt;=02/01/13</v>
      </c>
      <c r="G64" s="1"/>
      <c r="H64" s="10">
        <v>38827</v>
      </c>
      <c r="I64" s="16" t="s">
        <v>23</v>
      </c>
      <c r="J64" s="17">
        <v>41</v>
      </c>
      <c r="K64" s="17">
        <v>15.6</v>
      </c>
      <c r="L64" s="16" t="s">
        <v>9</v>
      </c>
    </row>
    <row r="65" spans="1:12" x14ac:dyDescent="0.2">
      <c r="A65" s="3"/>
      <c r="G65" s="1"/>
      <c r="H65" s="10">
        <v>38816</v>
      </c>
      <c r="I65" s="16" t="s">
        <v>23</v>
      </c>
      <c r="J65" s="17">
        <v>43</v>
      </c>
      <c r="K65" s="17">
        <v>14</v>
      </c>
      <c r="L65" s="16" t="s">
        <v>9</v>
      </c>
    </row>
    <row r="66" spans="1:12" x14ac:dyDescent="0.2">
      <c r="A66" s="3"/>
      <c r="B66" s="26" t="s">
        <v>4</v>
      </c>
      <c r="G66" s="1"/>
      <c r="H66" s="10">
        <v>38808</v>
      </c>
      <c r="I66" s="16" t="s">
        <v>23</v>
      </c>
      <c r="J66" s="17">
        <v>38</v>
      </c>
      <c r="K66" s="17">
        <v>15.7</v>
      </c>
      <c r="L66" s="16" t="s">
        <v>9</v>
      </c>
    </row>
    <row r="67" spans="1:12" x14ac:dyDescent="0.2">
      <c r="A67" s="3"/>
      <c r="B67" s="25" t="str">
        <f>"&lt;&gt;Zijpe"</f>
        <v>&lt;&gt;Zijpe</v>
      </c>
      <c r="G67" s="1"/>
      <c r="H67" s="10">
        <v>38799</v>
      </c>
      <c r="I67" s="16" t="s">
        <v>8</v>
      </c>
      <c r="J67" s="17">
        <v>39</v>
      </c>
      <c r="K67" s="17">
        <v>22.1</v>
      </c>
      <c r="L67" s="16" t="s">
        <v>35</v>
      </c>
    </row>
    <row r="68" spans="1:12" x14ac:dyDescent="0.2">
      <c r="A68" s="3"/>
      <c r="B68" s="3"/>
      <c r="G68" s="1"/>
      <c r="H68" s="10">
        <v>38770</v>
      </c>
      <c r="I68" s="16" t="s">
        <v>8</v>
      </c>
      <c r="J68" s="17">
        <v>48</v>
      </c>
      <c r="K68" s="17">
        <v>11.8</v>
      </c>
      <c r="L68" s="16" t="s">
        <v>9</v>
      </c>
    </row>
    <row r="69" spans="1:12" x14ac:dyDescent="0.2">
      <c r="A69" s="3"/>
      <c r="B69" s="26" t="s">
        <v>4</v>
      </c>
      <c r="C69" s="26" t="s">
        <v>3</v>
      </c>
      <c r="G69" s="1"/>
      <c r="H69" s="10">
        <v>38760</v>
      </c>
      <c r="I69" s="16" t="s">
        <v>8</v>
      </c>
      <c r="J69" s="17">
        <v>26</v>
      </c>
      <c r="K69" s="17">
        <v>20.7</v>
      </c>
      <c r="L69" s="16" t="s">
        <v>21</v>
      </c>
    </row>
    <row r="70" spans="1:12" x14ac:dyDescent="0.2">
      <c r="A70" s="3"/>
      <c r="B70" s="25" t="str">
        <f>"&lt;&gt;Zijpe"</f>
        <v>&lt;&gt;Zijpe</v>
      </c>
      <c r="C70" s="25" t="str">
        <f ca="1">"&gt;="&amp;TEXT(TODAY()-365,"dd/mm/jj")</f>
        <v>&gt;=02/01/13</v>
      </c>
      <c r="G70" s="1"/>
      <c r="H70" s="10">
        <v>38733</v>
      </c>
      <c r="I70" s="16" t="s">
        <v>8</v>
      </c>
      <c r="J70" s="17">
        <v>39</v>
      </c>
      <c r="K70" s="17">
        <v>20</v>
      </c>
      <c r="L70" s="16" t="s">
        <v>28</v>
      </c>
    </row>
    <row r="71" spans="1:12" x14ac:dyDescent="0.2">
      <c r="A71" s="3"/>
      <c r="G71" s="1"/>
      <c r="H71" s="10">
        <v>38732</v>
      </c>
      <c r="I71" s="16" t="s">
        <v>8</v>
      </c>
      <c r="J71" s="17">
        <v>32</v>
      </c>
      <c r="K71" s="17">
        <v>19</v>
      </c>
      <c r="L71" s="16" t="s">
        <v>9</v>
      </c>
    </row>
    <row r="72" spans="1:12" x14ac:dyDescent="0.2">
      <c r="A72" s="3"/>
      <c r="B72" s="26" t="s">
        <v>4</v>
      </c>
      <c r="C72" s="26" t="s">
        <v>7</v>
      </c>
      <c r="G72" s="1"/>
      <c r="H72" s="10">
        <v>38725</v>
      </c>
      <c r="I72" s="16" t="s">
        <v>12</v>
      </c>
      <c r="J72" s="17">
        <v>25</v>
      </c>
      <c r="K72" s="17">
        <v>15</v>
      </c>
      <c r="L72" s="16" t="s">
        <v>36</v>
      </c>
    </row>
    <row r="73" spans="1:12" x14ac:dyDescent="0.2">
      <c r="A73" s="3"/>
      <c r="B73" s="27" t="s">
        <v>10</v>
      </c>
      <c r="C73" s="27" t="s">
        <v>15</v>
      </c>
      <c r="G73" s="1"/>
      <c r="H73" s="10">
        <v>38704</v>
      </c>
      <c r="I73" s="16" t="s">
        <v>23</v>
      </c>
      <c r="J73" s="17">
        <v>40</v>
      </c>
      <c r="K73" s="17">
        <v>17.100000000000001</v>
      </c>
      <c r="L73" s="16" t="s">
        <v>9</v>
      </c>
    </row>
    <row r="74" spans="1:12" x14ac:dyDescent="0.2">
      <c r="A74" s="3"/>
      <c r="B74" s="27" t="s">
        <v>8</v>
      </c>
      <c r="C74" s="27" t="s">
        <v>9</v>
      </c>
      <c r="G74" s="1"/>
      <c r="H74" s="10">
        <v>38696</v>
      </c>
      <c r="I74" s="16" t="s">
        <v>8</v>
      </c>
      <c r="J74" s="17">
        <v>44</v>
      </c>
      <c r="K74" s="17">
        <v>21.6</v>
      </c>
      <c r="L74" s="16" t="s">
        <v>9</v>
      </c>
    </row>
    <row r="75" spans="1:12" x14ac:dyDescent="0.2">
      <c r="A75" s="3"/>
      <c r="G75" s="1"/>
      <c r="H75" s="10">
        <v>38682</v>
      </c>
      <c r="I75" s="16" t="s">
        <v>8</v>
      </c>
      <c r="J75" s="17">
        <v>45</v>
      </c>
      <c r="K75" s="17">
        <v>20.8</v>
      </c>
      <c r="L75" s="16" t="s">
        <v>9</v>
      </c>
    </row>
    <row r="76" spans="1:12" x14ac:dyDescent="0.2">
      <c r="A76" s="3"/>
      <c r="B76" s="26" t="s">
        <v>4</v>
      </c>
      <c r="C76" s="26" t="s">
        <v>7</v>
      </c>
      <c r="D76" s="26" t="s">
        <v>3</v>
      </c>
      <c r="G76" s="1"/>
      <c r="H76" s="10">
        <v>38656</v>
      </c>
      <c r="I76" s="16" t="s">
        <v>8</v>
      </c>
      <c r="J76" s="17">
        <v>63</v>
      </c>
      <c r="K76" s="17">
        <v>14.6</v>
      </c>
      <c r="L76" s="16" t="s">
        <v>11</v>
      </c>
    </row>
    <row r="77" spans="1:12" x14ac:dyDescent="0.2">
      <c r="A77" s="3"/>
      <c r="B77" s="27" t="s">
        <v>10</v>
      </c>
      <c r="C77" s="27" t="s">
        <v>15</v>
      </c>
      <c r="D77" s="25" t="str">
        <f ca="1">"&gt;="&amp;TEXT(TODAY()-365,"dd/mm/jj")</f>
        <v>&gt;=02/01/13</v>
      </c>
      <c r="G77" s="1"/>
      <c r="H77" s="10">
        <v>38641</v>
      </c>
      <c r="I77" s="16" t="s">
        <v>8</v>
      </c>
      <c r="J77" s="17">
        <v>34</v>
      </c>
      <c r="K77" s="17">
        <v>12.4</v>
      </c>
      <c r="L77" s="16" t="s">
        <v>37</v>
      </c>
    </row>
    <row r="78" spans="1:12" x14ac:dyDescent="0.2">
      <c r="A78" s="3"/>
      <c r="B78" s="27" t="s">
        <v>8</v>
      </c>
      <c r="C78" s="27" t="s">
        <v>9</v>
      </c>
      <c r="D78" s="25" t="str">
        <f ca="1">"&gt;="&amp;TEXT(TODAY()-365,"dd/mm/jj")</f>
        <v>&gt;=02/01/13</v>
      </c>
      <c r="G78" s="1"/>
      <c r="H78" s="10">
        <v>38624</v>
      </c>
      <c r="I78" s="16" t="s">
        <v>38</v>
      </c>
      <c r="J78" s="17">
        <v>45</v>
      </c>
      <c r="K78" s="17">
        <v>14.7</v>
      </c>
      <c r="L78" s="16" t="s">
        <v>9</v>
      </c>
    </row>
    <row r="79" spans="1:12" x14ac:dyDescent="0.2">
      <c r="A79" s="3"/>
      <c r="G79" s="1"/>
      <c r="H79" s="10">
        <v>38619</v>
      </c>
      <c r="I79" s="16" t="s">
        <v>8</v>
      </c>
      <c r="J79" s="17">
        <v>44</v>
      </c>
      <c r="K79" s="17">
        <v>13.2</v>
      </c>
      <c r="L79" s="16" t="s">
        <v>39</v>
      </c>
    </row>
    <row r="80" spans="1:12" x14ac:dyDescent="0.2">
      <c r="A80" s="3"/>
      <c r="B80" s="26" t="s">
        <v>5</v>
      </c>
      <c r="C80" s="26" t="s">
        <v>5</v>
      </c>
      <c r="G80" s="1"/>
      <c r="H80" s="10">
        <v>38606</v>
      </c>
      <c r="I80" s="16" t="s">
        <v>8</v>
      </c>
      <c r="J80" s="17">
        <v>50</v>
      </c>
      <c r="K80" s="17">
        <v>24.7</v>
      </c>
      <c r="L80" s="16" t="s">
        <v>9</v>
      </c>
    </row>
    <row r="81" spans="1:12" x14ac:dyDescent="0.2">
      <c r="A81" s="3"/>
      <c r="B81" s="25" t="str">
        <f>"&gt;30"</f>
        <v>&gt;30</v>
      </c>
      <c r="C81" s="25" t="str">
        <f>"&lt;60"</f>
        <v>&lt;60</v>
      </c>
      <c r="G81" s="1"/>
      <c r="H81" s="10">
        <v>38568</v>
      </c>
      <c r="I81" s="16" t="s">
        <v>8</v>
      </c>
      <c r="J81" s="17">
        <v>56</v>
      </c>
      <c r="K81" s="17">
        <v>18</v>
      </c>
      <c r="L81" s="16" t="s">
        <v>9</v>
      </c>
    </row>
    <row r="82" spans="1:12" x14ac:dyDescent="0.2">
      <c r="A82" s="3"/>
      <c r="G82" s="1"/>
      <c r="H82" s="10">
        <v>38562</v>
      </c>
      <c r="I82" s="16" t="s">
        <v>8</v>
      </c>
      <c r="J82" s="17">
        <v>63</v>
      </c>
      <c r="K82" s="17">
        <v>14.9</v>
      </c>
      <c r="L82" s="16" t="s">
        <v>9</v>
      </c>
    </row>
    <row r="83" spans="1:12" x14ac:dyDescent="0.2">
      <c r="A83" s="3"/>
      <c r="B83" s="26" t="s">
        <v>5</v>
      </c>
      <c r="C83" s="26" t="s">
        <v>5</v>
      </c>
      <c r="D83" s="26" t="s">
        <v>3</v>
      </c>
      <c r="G83" s="1"/>
      <c r="H83" s="10">
        <v>38550</v>
      </c>
      <c r="I83" s="16" t="s">
        <v>8</v>
      </c>
      <c r="J83" s="17">
        <v>57</v>
      </c>
      <c r="K83" s="17">
        <v>17</v>
      </c>
      <c r="L83" s="16" t="s">
        <v>15</v>
      </c>
    </row>
    <row r="84" spans="1:12" x14ac:dyDescent="0.2">
      <c r="A84" s="3"/>
      <c r="B84" s="25" t="str">
        <f>"&gt;30"</f>
        <v>&gt;30</v>
      </c>
      <c r="C84" s="25" t="str">
        <f>"&lt;60"</f>
        <v>&lt;60</v>
      </c>
      <c r="D84" s="25" t="str">
        <f ca="1">"&gt;="&amp;TEXT(TODAY()-365,"dd/mm/jj")</f>
        <v>&gt;=02/01/13</v>
      </c>
      <c r="G84" s="1"/>
      <c r="H84" s="10">
        <v>38503</v>
      </c>
      <c r="I84" s="16" t="s">
        <v>8</v>
      </c>
      <c r="J84" s="17">
        <v>56</v>
      </c>
      <c r="K84" s="17">
        <v>15.4</v>
      </c>
      <c r="L84" s="16" t="s">
        <v>31</v>
      </c>
    </row>
    <row r="85" spans="1:12" x14ac:dyDescent="0.2">
      <c r="A85" s="3"/>
      <c r="G85" s="1"/>
      <c r="H85" s="10">
        <v>38502</v>
      </c>
      <c r="I85" s="16" t="s">
        <v>8</v>
      </c>
      <c r="J85" s="17">
        <v>51</v>
      </c>
      <c r="K85" s="17">
        <v>15.6</v>
      </c>
      <c r="L85" s="16" t="s">
        <v>9</v>
      </c>
    </row>
    <row r="86" spans="1:12" x14ac:dyDescent="0.2">
      <c r="A86" s="3"/>
      <c r="B86" s="26" t="s">
        <v>3</v>
      </c>
      <c r="G86" s="1"/>
      <c r="H86" s="10">
        <v>38501</v>
      </c>
      <c r="I86" s="16" t="s">
        <v>8</v>
      </c>
      <c r="J86" s="17">
        <v>48</v>
      </c>
      <c r="K86" s="17">
        <v>9.4</v>
      </c>
      <c r="L86" s="16" t="s">
        <v>40</v>
      </c>
    </row>
    <row r="87" spans="1:12" x14ac:dyDescent="0.2">
      <c r="A87" s="3"/>
      <c r="B87" s="25" t="str">
        <f ca="1">"="&amp;TEXT(DATE(YEAR(TODAY()),1,14),"dd/mm/jj")</f>
        <v>=14/01/14</v>
      </c>
      <c r="G87" s="1"/>
      <c r="H87" s="10">
        <v>38500</v>
      </c>
      <c r="I87" s="16" t="s">
        <v>8</v>
      </c>
      <c r="J87" s="17">
        <v>53</v>
      </c>
      <c r="K87" s="17">
        <v>18.7</v>
      </c>
      <c r="L87" s="16" t="s">
        <v>41</v>
      </c>
    </row>
    <row r="88" spans="1:12" x14ac:dyDescent="0.2">
      <c r="A88" s="3"/>
      <c r="G88" s="1"/>
      <c r="H88" s="10">
        <v>38500</v>
      </c>
      <c r="I88" s="16" t="s">
        <v>8</v>
      </c>
      <c r="J88" s="17">
        <v>60</v>
      </c>
      <c r="K88" s="17">
        <v>12.2</v>
      </c>
      <c r="L88" s="16" t="s">
        <v>9</v>
      </c>
    </row>
    <row r="89" spans="1:12" x14ac:dyDescent="0.2">
      <c r="A89" s="3"/>
      <c r="G89" s="1"/>
      <c r="H89" s="10">
        <v>38499</v>
      </c>
      <c r="I89" s="16" t="s">
        <v>8</v>
      </c>
      <c r="J89" s="17">
        <v>62</v>
      </c>
      <c r="K89" s="17">
        <v>10.3</v>
      </c>
      <c r="L89" s="16" t="s">
        <v>42</v>
      </c>
    </row>
    <row r="90" spans="1:12" x14ac:dyDescent="0.2">
      <c r="A90" s="3"/>
      <c r="G90" s="1"/>
      <c r="H90" s="10">
        <v>38488</v>
      </c>
      <c r="I90" s="16" t="s">
        <v>8</v>
      </c>
      <c r="J90" s="17">
        <v>72</v>
      </c>
      <c r="K90" s="17">
        <v>11.8</v>
      </c>
      <c r="L90" s="16" t="s">
        <v>30</v>
      </c>
    </row>
    <row r="91" spans="1:12" x14ac:dyDescent="0.2">
      <c r="A91" s="3"/>
      <c r="G91" s="1"/>
      <c r="H91" s="10">
        <v>38485</v>
      </c>
      <c r="I91" s="16" t="s">
        <v>8</v>
      </c>
      <c r="J91" s="17">
        <v>74</v>
      </c>
      <c r="K91" s="17">
        <v>15.3</v>
      </c>
      <c r="L91" s="16" t="s">
        <v>9</v>
      </c>
    </row>
    <row r="92" spans="1:12" x14ac:dyDescent="0.2">
      <c r="A92" s="3"/>
      <c r="G92" s="1"/>
      <c r="H92" s="10">
        <v>38481</v>
      </c>
      <c r="I92" s="16" t="s">
        <v>8</v>
      </c>
      <c r="J92" s="17">
        <v>63</v>
      </c>
      <c r="K92" s="17">
        <v>14.8</v>
      </c>
      <c r="L92" s="16" t="s">
        <v>43</v>
      </c>
    </row>
    <row r="93" spans="1:12" x14ac:dyDescent="0.2">
      <c r="A93" s="3"/>
      <c r="G93" s="1"/>
      <c r="H93" s="10">
        <v>38479</v>
      </c>
      <c r="I93" s="16" t="s">
        <v>8</v>
      </c>
      <c r="J93" s="17">
        <v>28</v>
      </c>
      <c r="K93" s="17">
        <v>14.5</v>
      </c>
      <c r="L93" s="16" t="s">
        <v>15</v>
      </c>
    </row>
    <row r="94" spans="1:12" x14ac:dyDescent="0.2">
      <c r="A94" s="3"/>
      <c r="G94" s="1"/>
      <c r="H94" s="10">
        <v>38478</v>
      </c>
      <c r="I94" s="16" t="s">
        <v>8</v>
      </c>
      <c r="J94" s="17">
        <v>64</v>
      </c>
      <c r="K94" s="17">
        <v>13</v>
      </c>
      <c r="L94" s="16" t="s">
        <v>11</v>
      </c>
    </row>
    <row r="95" spans="1:12" x14ac:dyDescent="0.2">
      <c r="A95" s="3"/>
      <c r="G95" s="1"/>
      <c r="H95" s="10">
        <v>38471</v>
      </c>
      <c r="I95" s="16" t="s">
        <v>8</v>
      </c>
      <c r="J95" s="17">
        <v>60</v>
      </c>
      <c r="K95" s="17">
        <v>14.9</v>
      </c>
      <c r="L95" s="16" t="s">
        <v>44</v>
      </c>
    </row>
    <row r="96" spans="1:12" x14ac:dyDescent="0.2">
      <c r="A96" s="3"/>
      <c r="G96" s="1"/>
      <c r="H96" s="10">
        <v>38459</v>
      </c>
      <c r="I96" s="16" t="s">
        <v>45</v>
      </c>
      <c r="J96" s="17">
        <v>40</v>
      </c>
      <c r="K96" s="17">
        <v>30.3</v>
      </c>
      <c r="L96" s="16" t="s">
        <v>46</v>
      </c>
    </row>
    <row r="97" spans="1:12" x14ac:dyDescent="0.2">
      <c r="A97" s="3"/>
      <c r="G97" s="1"/>
      <c r="H97" s="10">
        <v>38450</v>
      </c>
      <c r="I97" s="16" t="s">
        <v>8</v>
      </c>
      <c r="J97" s="17">
        <v>35</v>
      </c>
      <c r="K97" s="17">
        <v>13.3</v>
      </c>
      <c r="L97" s="16" t="s">
        <v>9</v>
      </c>
    </row>
    <row r="98" spans="1:12" x14ac:dyDescent="0.2">
      <c r="A98" s="3"/>
      <c r="G98" s="1"/>
      <c r="H98" s="10">
        <v>38437</v>
      </c>
      <c r="I98" s="16" t="s">
        <v>8</v>
      </c>
      <c r="J98" s="17">
        <v>36</v>
      </c>
      <c r="K98" s="17">
        <v>24</v>
      </c>
      <c r="L98" s="16" t="s">
        <v>9</v>
      </c>
    </row>
    <row r="99" spans="1:12" x14ac:dyDescent="0.2">
      <c r="A99" s="3"/>
      <c r="G99" s="1"/>
      <c r="H99" s="10">
        <v>38425</v>
      </c>
      <c r="I99" s="16" t="s">
        <v>10</v>
      </c>
      <c r="J99" s="17">
        <v>37</v>
      </c>
      <c r="K99" s="17">
        <v>14.3</v>
      </c>
      <c r="L99" s="16" t="s">
        <v>47</v>
      </c>
    </row>
    <row r="100" spans="1:12" x14ac:dyDescent="0.2">
      <c r="A100" s="3"/>
      <c r="G100" s="1"/>
      <c r="H100" s="10">
        <v>38418</v>
      </c>
      <c r="I100" s="16" t="s">
        <v>8</v>
      </c>
      <c r="J100" s="17">
        <v>39</v>
      </c>
      <c r="K100" s="17">
        <v>18.3</v>
      </c>
      <c r="L100" s="16" t="s">
        <v>28</v>
      </c>
    </row>
    <row r="101" spans="1:12" x14ac:dyDescent="0.2">
      <c r="A101" s="3"/>
      <c r="G101" s="1"/>
      <c r="H101" s="10">
        <v>38410</v>
      </c>
      <c r="I101" s="16" t="s">
        <v>12</v>
      </c>
      <c r="J101" s="17">
        <v>54</v>
      </c>
      <c r="K101" s="17">
        <v>15.4</v>
      </c>
      <c r="L101" s="16" t="s">
        <v>48</v>
      </c>
    </row>
    <row r="102" spans="1:12" x14ac:dyDescent="0.2">
      <c r="A102" s="3"/>
      <c r="G102" s="1"/>
    </row>
    <row r="103" spans="1:12" x14ac:dyDescent="0.2">
      <c r="A103" s="3"/>
      <c r="G103" s="1"/>
    </row>
    <row r="104" spans="1:12" x14ac:dyDescent="0.2">
      <c r="A104" s="3"/>
      <c r="G104" s="1"/>
    </row>
    <row r="105" spans="1:12" x14ac:dyDescent="0.2">
      <c r="A105" s="3"/>
      <c r="G105" s="1"/>
    </row>
    <row r="106" spans="1:12" x14ac:dyDescent="0.2">
      <c r="A106" s="3"/>
      <c r="G106" s="1"/>
    </row>
    <row r="107" spans="1:12" x14ac:dyDescent="0.2">
      <c r="A107" s="3"/>
      <c r="G107" s="1"/>
    </row>
    <row r="108" spans="1:12" x14ac:dyDescent="0.2">
      <c r="A108" s="3"/>
      <c r="G108" s="1"/>
    </row>
    <row r="109" spans="1:12" x14ac:dyDescent="0.2">
      <c r="A109" s="3"/>
      <c r="G109" s="1"/>
    </row>
    <row r="110" spans="1:12" x14ac:dyDescent="0.2">
      <c r="A110" s="3"/>
      <c r="G110" s="1"/>
    </row>
    <row r="111" spans="1:12" x14ac:dyDescent="0.2">
      <c r="A111" s="3"/>
      <c r="G111" s="1"/>
    </row>
    <row r="112" spans="1:12" x14ac:dyDescent="0.2">
      <c r="A112" s="3"/>
      <c r="G112" s="1"/>
    </row>
    <row r="113" spans="1:7" x14ac:dyDescent="0.2">
      <c r="A113" s="5"/>
      <c r="G113" s="1"/>
    </row>
    <row r="114" spans="1:7" x14ac:dyDescent="0.2">
      <c r="B114" s="6"/>
      <c r="C114" s="6"/>
      <c r="D114" s="4"/>
      <c r="E114" s="4"/>
      <c r="F114" s="4"/>
      <c r="G114" s="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Databasefuncties</vt:lpstr>
      <vt:lpstr>gegevens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2007-02-18T14:47:46Z</dcterms:created>
  <dcterms:modified xsi:type="dcterms:W3CDTF">2014-01-02T13:31:25Z</dcterms:modified>
</cp:coreProperties>
</file>