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105" windowWidth="19035" windowHeight="9210" tabRatio="220"/>
  </bookViews>
  <sheets>
    <sheet name="Functions" sheetId="1" r:id="rId1"/>
  </sheets>
  <definedNames>
    <definedName name="_xlnm._FilterDatabase" localSheetId="0" hidden="1">Functions!$C$1:$C$33</definedName>
    <definedName name="feestdagen">Functions!$N$1:$N$3</definedName>
    <definedName name="tblFun">Functions!$C$1:$C$33</definedName>
  </definedNames>
  <calcPr calcId="152511"/>
</workbook>
</file>

<file path=xl/calcChain.xml><?xml version="1.0" encoding="utf-8"?>
<calcChain xmlns="http://schemas.openxmlformats.org/spreadsheetml/2006/main">
  <c r="F33" i="1" l="1"/>
  <c r="F25" i="1"/>
  <c r="G9" i="1"/>
  <c r="G21" i="1"/>
  <c r="G20" i="1"/>
  <c r="F21" i="1"/>
  <c r="F20" i="1"/>
  <c r="G7" i="1"/>
  <c r="F7" i="1"/>
  <c r="F26" i="1"/>
  <c r="F19" i="1"/>
  <c r="F27" i="1"/>
  <c r="F17" i="1"/>
  <c r="F18" i="1"/>
  <c r="F4" i="1"/>
  <c r="G6" i="1"/>
  <c r="F6" i="1"/>
  <c r="G5" i="1"/>
  <c r="F5" i="1"/>
  <c r="F32" i="1"/>
  <c r="G32" i="1"/>
  <c r="G11" i="1"/>
  <c r="F11" i="1"/>
  <c r="G10" i="1"/>
  <c r="F10" i="1"/>
  <c r="F3" i="1"/>
  <c r="G31" i="1"/>
  <c r="F31" i="1"/>
  <c r="F30" i="1"/>
  <c r="G29" i="1"/>
  <c r="F29" i="1"/>
  <c r="G28" i="1"/>
  <c r="F28" i="1"/>
  <c r="G24" i="1" a="1"/>
  <c r="G24" i="1" s="1"/>
  <c r="F24" i="1"/>
  <c r="G23" i="1"/>
  <c r="F23" i="1"/>
  <c r="F22" i="1"/>
  <c r="G16" i="1"/>
  <c r="F16" i="1"/>
  <c r="F15" i="1"/>
  <c r="F14" i="1"/>
  <c r="F13" i="1"/>
  <c r="G13" i="1"/>
  <c r="F2" i="1"/>
  <c r="F8" i="1"/>
  <c r="F9" i="1"/>
  <c r="F12" i="1"/>
  <c r="G12" i="1"/>
  <c r="G8" i="1"/>
  <c r="G14" i="1" a="1"/>
  <c r="G2" i="1" a="1"/>
  <c r="G33" i="1" a="1"/>
  <c r="G18" i="1"/>
  <c r="G4" i="1"/>
  <c r="G15" i="1" a="1"/>
  <c r="G26" i="1"/>
  <c r="G30" i="1"/>
  <c r="G27" i="1"/>
  <c r="G25" i="1"/>
  <c r="G3" i="1"/>
  <c r="G22" i="1" a="1"/>
  <c r="G22" i="1" l="1"/>
  <c r="G15" i="1"/>
  <c r="G33" i="1"/>
  <c r="G2" i="1"/>
  <c r="G14" i="1"/>
</calcChain>
</file>

<file path=xl/comments1.xml><?xml version="1.0" encoding="utf-8"?>
<comments xmlns="http://schemas.openxmlformats.org/spreadsheetml/2006/main">
  <authors>
    <author>wgielis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wgielis:</t>
        </r>
        <r>
          <rPr>
            <sz val="8"/>
            <color indexed="81"/>
            <rFont val="Tahoma"/>
            <family val="2"/>
          </rPr>
          <t xml:space="preserve">
SUMPRODUCT(INT(MOD((SUMPRODUCT((MATCH(MID("0"&amp;"F";ROW(INDIRECT("1:"&amp;LEN("0"&amp;"F")));1);{"0";"1";"2";"3";"4";"5";"6";"7";"8";"9";"A";"B";"C";"D";"E";"F"};0)-1)*16^(LEN("0"&amp;"F")-ROW(INDIRECT("1:"&amp;LEN("0"&amp;"F"))))))/2^(COLUMN(1:1)-1);2))*10^(COLUMN(1:1)-1))</t>
        </r>
      </text>
    </comment>
    <comment ref="G19" authorId="0" shapeId="0">
      <text>
        <r>
          <rPr>
            <b/>
            <sz val="8"/>
            <color indexed="81"/>
            <rFont val="Tahoma"/>
            <family val="2"/>
          </rPr>
          <t>wgielis:</t>
        </r>
        <r>
          <rPr>
            <sz val="8"/>
            <color indexed="81"/>
            <rFont val="Tahoma"/>
            <family val="2"/>
          </rPr>
          <t xml:space="preserve">
SUMPRODUCT(INT(MOD((SUMPRODUCT((MATCH(MID("0"&amp;"F";ROW(INDIRECT("1:"&amp;LEN("0"&amp;"F")));1);{"0";"1";"2";"3";"4";"5";"6";"7";"8";"9";"A";"B";"C";"D";"E";"F"};0)-1)*16^(LEN("0"&amp;"F")-ROW(INDIRECT("1:"&amp;LEN("0"&amp;"F"))))))/2^(COLUMN(1:1)-1);2))*10^(COLUMN(1:1)-1))</t>
        </r>
      </text>
    </comment>
  </commentList>
</comments>
</file>

<file path=xl/sharedStrings.xml><?xml version="1.0" encoding="utf-8"?>
<sst xmlns="http://schemas.openxmlformats.org/spreadsheetml/2006/main" count="179" uniqueCount="171">
  <si>
    <t>BESSEL.J(x;n)</t>
  </si>
  <si>
    <t>GULDEN.BR(decimal_dollar;fraction)</t>
  </si>
  <si>
    <t>FOUTFUNCTIE(lower_limit;upper_limit)</t>
  </si>
  <si>
    <t>GAMMA.VERD(upper_limit^2;0,5;1;WAAR)-GAMMA.VERD(lower_limit^2;0,5;1;WAAR)</t>
  </si>
  <si>
    <t>FOUT.COMPLEMENT(x)</t>
  </si>
  <si>
    <t>CHI.KWADRAAT(2*x^2;1)</t>
  </si>
  <si>
    <t>PRODUCT(ALS(REST(RIJ(INDIRECT(”1:”&amp;number));2)=REST(number;2);(RIJ(INDIRECT(”1:”&amp;number)))))</t>
  </si>
  <si>
    <t>DUBBELE.FACULTEIT(number)</t>
  </si>
  <si>
    <t>Frank Kabel, jan. 05</t>
  </si>
  <si>
    <t>MAX(ALS((REST(number2;RIJ(INDIRECT("1:"&amp;number1)))&amp;REST(number1;RIJ(INDIRECT("1:"&amp;Anumber1))))=”00″;RIJ(INDIRECT("1:"&amp;number1))))</t>
  </si>
  <si>
    <t>GROTER.DAN(number;step)</t>
  </si>
  <si>
    <t>GGD(number1;number2;…)</t>
  </si>
  <si>
    <t>--(number&gt;=step)</t>
  </si>
  <si>
    <t>KGV(number1;number2;…)</t>
  </si>
  <si>
    <t>number2*VERGELIJKEN(0;REST(number2*RIJ(INDIRECT("1:"&amp;number1));number1);0)</t>
  </si>
  <si>
    <t>AFRONDEN.N.VEELVOUD(number;multiple)</t>
  </si>
  <si>
    <t>AFRONDEN(number/multiple;0)*multiple</t>
  </si>
  <si>
    <t>MULTINOMIAAL(number1;number2;…)</t>
  </si>
  <si>
    <t>FACULTEIT(SOM(number1;number2;…))/PRODUCT(FACULTEIT(number1;number2;…))</t>
  </si>
  <si>
    <t>QUOTIENT(numerator;denominator)</t>
  </si>
  <si>
    <t>GEHEEL(numerator/denominator)</t>
  </si>
  <si>
    <t>ASELECTTUSSEN(bottom;top)</t>
  </si>
  <si>
    <t>INTEGER((top - bottom + 1) * ASELECT() + bottom)</t>
  </si>
  <si>
    <t>SOM.MACHTREEKS(x;n;m;coefficients)</t>
  </si>
  <si>
    <t>SOMPRODUCT(coefficients;x^(n+m*(RIJ(INDIRECT("1:"&amp;RIJEN(coefficients)))-1)))</t>
  </si>
  <si>
    <t>WORTEL.PI(number)</t>
  </si>
  <si>
    <t>WORTEL(PI()*number)</t>
  </si>
  <si>
    <t>SOMPRODUCT(DEEL("0"&amp;Number;RIJ(INDIRECT("1:"&amp;LENGTE("0"&amp;Number)));1)*2^(LENGTE("0"&amp;Number)-RIJ(INDIRECT("1:"&amp;LENGTE("0"&amp;Number)))))</t>
  </si>
  <si>
    <t>BIN.N.DEC(number)</t>
  </si>
  <si>
    <t>ZELFDE.DAG(start_date;months)</t>
  </si>
  <si>
    <t>DATUM(JAAR(start_date);MAAND(start_date)+months;MIN(DAG(start_date);DAG(DATUM(JAAR(start_date);MAAND(start_date)+months+1;0))))</t>
  </si>
  <si>
    <t>LAATSTE.DAG(start_date;months)</t>
  </si>
  <si>
    <t>DATUM(JAAR(start_date);MAAND(start_date)+months+1;0)</t>
  </si>
  <si>
    <t>NETTO.WERKDAGEN(start_date;end_date;holidays)</t>
  </si>
  <si>
    <t>SOMPRODUCT(–(WEEKDAG(RIJ(INDIRECT(start_date&amp;":"&amp;end_date)))&lt;&gt;1);(–(WEEKDAG(RIJ(INDIRECT(start_date&amp;":"&amp;end_date)))&lt;&gt;7));–(AANTAL.ALS(holidays;RIJ(INDIRECT(start_date&amp;":"&amp;end_date)))=0))*(1-2*(start_date&gt;end_date))</t>
  </si>
  <si>
    <t>WEEKNUMMER(serial_num;return_type)</t>
  </si>
  <si>
    <t>1+INTEGER((serial_num-DATUM(JAAR(serial_num+4-WEEKDAG(serial_num+6));1;5)+WEEKDAG(DATUM(JAAR(serial_num+4-WEEKDAG(serial_num+6));1;3)))/7)</t>
  </si>
  <si>
    <t>WERKDAG(start_date,days,holidays)</t>
  </si>
  <si>
    <t>start_date+ALS(days=0;0;POS.NEG(days)*KLEINSTE(ALS((WEEKDAG(start_date+POS.NEG(days)*(RIJ(INDIRECT("1:"&amp;ABS(days)*10)));2)&lt;6)*ISNB(VERGELIJKEN(start_date+POS.NEG(days)*(RIJ(INDIRECT("1:"&amp;ABS(days)*10)));holidays;0));RIJ(INDIRECT("1:"&amp;ABS(days)*10)));ABS(days)))</t>
  </si>
  <si>
    <t>DEC.N.BIN(number)</t>
  </si>
  <si>
    <t>SOMPRODUCT(INTEGER(REST(Number/2^(KOLOM(1:1)-1);2))*10^(KOLOM(1:1)-1))</t>
  </si>
  <si>
    <t>DEC.N.OCT(number)</t>
  </si>
  <si>
    <t>SOMPRODUCT(INTEGER(REST(Number/8^(KOLOM(1:1)-1);8))*10^(KOLOM(1:1)-1))</t>
  </si>
  <si>
    <t>BIN.N.OCT(Number;Places)</t>
  </si>
  <si>
    <t>SOMPRODUCT(INTEGER(REST((SOMPRODUCT(DEEL("0"&amp;Number;RIJ(INDIRECT("1:"&amp;LENGTE("0"&amp;Number)));1)*2^(LENGTE("0"&amp;Number)-RIJ(INDIRECT("1:"&amp;LENGTE("0"&amp;Number))))))/8^(KOLOM(1:1)-1);8))*10^(KOLOM(1:1)-1))</t>
  </si>
  <si>
    <t>HEX.N.DEC(Number)</t>
  </si>
  <si>
    <t>SOMPRODUCT((VERGELIJKEN(DEEL("0"&amp;Number;RIJ(INDIRECT("1:"&amp;LENGTE("0"&amp;Number)));1);{"0"\"1"\"2"\"3"\"4"\"5"\"6"\"7"\"8"\"9"\"A"\"B"\"C"\"D"\"E"\"F"};0)-1)*16^(LENGTE("0"&amp;Number)-RIJ(INDIRECT("1:"&amp;LENGTE("0"&amp;Number)))))</t>
  </si>
  <si>
    <t>HEX.N.BIN(Number;Places)</t>
  </si>
  <si>
    <t>SOMPRODUCT(INTEGER(REST((SOMPRODUCT((VERGELIJKEN(DEEL("0"&amp;Number;RIJ(INDIRECT("1:"&amp;LENGTE("0"&amp;Number)));1);{"0"\"1"\"2"\"3"\"4"\"5"\"6"\"7"\"8"\"9"\"A"\"B"\"C"\"D"\"E"\"F"};0)-1)*16^(LENGTE("0"&amp;Number)-RIJ(INDIRECT("1:"&amp;LENGTE("0"&amp;Number))))))/2^(KOLOM(1:1)-1);2))*10^(KOLOM(1:1)-1))</t>
  </si>
  <si>
    <t>OCT.N.DEC(number)</t>
  </si>
  <si>
    <t>SOMPRODUCT(DEEL("0"&amp;Number;RIJ(INDIRECT("1:"&amp;LENGTE("0"&amp;Number)));1)*8^(LENGTE("0"&amp;Number)-RIJ(INDIRECT("1:"&amp;LENGTE("0"&amp;Number)))))</t>
  </si>
  <si>
    <t>HEX.N.OCT(Number;Places)</t>
  </si>
  <si>
    <t>SOMPRODUCT(INTEGER(REST((SOMPRODUCT((VERGELIJKEN(DEEL("0"&amp;Number;RIJ(INDIRECT("1:"&amp;LENGTE("0"&amp;Number)));1);{"0"\"1"\"2"\"3"\"4"\"5"\"6"\"7"\"8"\"9"\"A"\"B"\"C"\"D"\"E"\"F"};0)-1)*16^(LENGTE("0"&amp;Number)-RIJ(INDIRECT("1:"&amp;LENGTE("0"&amp;Number))))))/8^(KOLOM(1:1)-1);8))*10^(KOLOM(1:1)-1))</t>
  </si>
  <si>
    <t>OCT.N.BIN(number;places)</t>
  </si>
  <si>
    <t>SOMPRODUCT(INTEGER(REST((SOMPRODUCT(DEEL("0"&amp;Number;RIJ(INDIRECT("1:"&amp;LENGTE("0"&amp;Number)));1)*8^(LENGTE("0"&amp;Number)-RIJ(INDIRECT("1:"&amp;LENGTE("0"&amp;Number))))))/2^(KOLOM(1:1)-1);2))*10^(KOLOM(1:1)-1))</t>
  </si>
  <si>
    <t>DELTA(number1;number2)</t>
  </si>
  <si>
    <t>--(number1=number2)</t>
  </si>
  <si>
    <t>IS.EVEN(Number)</t>
  </si>
  <si>
    <t>IS.ONEVEN(Number)</t>
  </si>
  <si>
    <t>REST(GEHEEL(number);2)=0</t>
  </si>
  <si>
    <t>REST(GEHEEL(number);2)=1</t>
  </si>
  <si>
    <t>Nederlands</t>
  </si>
  <si>
    <t>SOM(-1^(RIJ(INDIRECT("1:50"))-1)/(2^(2*(RIJ(INDIRECT("1:50"))-1)+ABS(INTEGER(n)))*FACULTEIT(RIJ(INDIRECT("1:50"))-1)*FACULTEIT(ABS(INTEGER(n))+(RIJ(INDIRECT("1:50"))-1)))*x^(2*(RIJ(INDIRECT("1:50"))-1)+ABS(INTEGER(n))))</t>
  </si>
  <si>
    <t>GEHEEL(fractional_dollar)+((fractional_dollar-GEHEEL(fractional_dollar))*10)/fraction</t>
  </si>
  <si>
    <t>GULDEN.DE(fractional_dollar;fraction)</t>
  </si>
  <si>
    <t>QUOTIENT</t>
  </si>
  <si>
    <t>RANDBETWEEN</t>
  </si>
  <si>
    <t>ASELECTTUSSEN</t>
  </si>
  <si>
    <t>SERIESSUM</t>
  </si>
  <si>
    <t>SOM.MACHTREEKS</t>
  </si>
  <si>
    <t>SQRTPI</t>
  </si>
  <si>
    <t>WORTEL.PI</t>
  </si>
  <si>
    <t>WEEKNUM</t>
  </si>
  <si>
    <t>WEEKNUMMER</t>
  </si>
  <si>
    <t>WORKDAY</t>
  </si>
  <si>
    <t>WERKDAG</t>
  </si>
  <si>
    <t>BESSELJ</t>
  </si>
  <si>
    <t>BESSEL.J</t>
  </si>
  <si>
    <t>BIN2DEC</t>
  </si>
  <si>
    <t>BIN.N.DEC</t>
  </si>
  <si>
    <t>BIN2OCT</t>
  </si>
  <si>
    <t>BIN.N.OCT</t>
  </si>
  <si>
    <t>DEC2BIN</t>
  </si>
  <si>
    <t>DEC.N.BIN</t>
  </si>
  <si>
    <t>DEC2OCT</t>
  </si>
  <si>
    <t>DEC.N.OCT</t>
  </si>
  <si>
    <t>DELTA</t>
  </si>
  <si>
    <t>DOLLARDE</t>
  </si>
  <si>
    <t>GULDEN.DE</t>
  </si>
  <si>
    <t>DOLLARFR</t>
  </si>
  <si>
    <t>GULDEN.BR</t>
  </si>
  <si>
    <t>EDATE</t>
  </si>
  <si>
    <t>ZELFDE.DAG</t>
  </si>
  <si>
    <t>EOMONTH</t>
  </si>
  <si>
    <t>LAATSTE.DAG</t>
  </si>
  <si>
    <t>ERF</t>
  </si>
  <si>
    <t>FOUTFUNCTIE</t>
  </si>
  <si>
    <t>ERFC</t>
  </si>
  <si>
    <t>FOUT.COMPLEMENT</t>
  </si>
  <si>
    <t>FACTDOUBLE</t>
  </si>
  <si>
    <t>DUBBELE.FACULTEIT</t>
  </si>
  <si>
    <t>GCD</t>
  </si>
  <si>
    <t>GGD</t>
  </si>
  <si>
    <t>GESTEP</t>
  </si>
  <si>
    <t>GROTER.DAN</t>
  </si>
  <si>
    <t>HEX2BIN</t>
  </si>
  <si>
    <t>HEX.N.BIN</t>
  </si>
  <si>
    <t>HEX2DEC</t>
  </si>
  <si>
    <t>HEX.N.DEC</t>
  </si>
  <si>
    <t>HEX2OCT</t>
  </si>
  <si>
    <t>HEX.N.OCT</t>
  </si>
  <si>
    <t>ISEVEN</t>
  </si>
  <si>
    <t>IS.EVEN</t>
  </si>
  <si>
    <t>ISODD</t>
  </si>
  <si>
    <t>IS.ONEVEN</t>
  </si>
  <si>
    <t>LCM</t>
  </si>
  <si>
    <t>KGV</t>
  </si>
  <si>
    <t>MROUND</t>
  </si>
  <si>
    <t>AFRONDEN.N.VEELVOUD</t>
  </si>
  <si>
    <t>MULTINOMIAL</t>
  </si>
  <si>
    <t>MULTINOMIAAL</t>
  </si>
  <si>
    <t>NETWORKDAYS</t>
  </si>
  <si>
    <t>NETTO.WERKDAGEN</t>
  </si>
  <si>
    <t>OCT2BIN</t>
  </si>
  <si>
    <t>OCT.N.BIN</t>
  </si>
  <si>
    <t>OCT2DEC</t>
  </si>
  <si>
    <t>OCT.N.DEC</t>
  </si>
  <si>
    <t>http://www.wimgielis.be</t>
  </si>
  <si>
    <t>voorbeeld ATP</t>
  </si>
  <si>
    <t>voorbeeld niet-ATP</t>
  </si>
  <si>
    <t>Engels</t>
  </si>
  <si>
    <t>functie en argumenten</t>
  </si>
  <si>
    <t>niet-ATP Nederlands</t>
  </si>
  <si>
    <t>werkt nog niet</t>
  </si>
  <si>
    <t>Matrixformula</t>
  </si>
  <si>
    <t>M</t>
  </si>
  <si>
    <t>Omschrijving</t>
  </si>
  <si>
    <t>Is het een even getal of niet?</t>
  </si>
  <si>
    <t>Is het een oneven getal of niet?</t>
  </si>
  <si>
    <t>Kleinste gemene veelvoud</t>
  </si>
  <si>
    <t>Grootste gemene deler</t>
  </si>
  <si>
    <t>Groter dan</t>
  </si>
  <si>
    <t>Hexadecimaal naar binair</t>
  </si>
  <si>
    <t>Hexadecimaal naar decimaal</t>
  </si>
  <si>
    <t>Hexadecimaal naar octaal</t>
  </si>
  <si>
    <t>Binair naar decimaal</t>
  </si>
  <si>
    <t>Binair naar octaal</t>
  </si>
  <si>
    <t>Decimaal naar binair</t>
  </si>
  <si>
    <t>Decimaal naar octaal</t>
  </si>
  <si>
    <t>Dubbele faculteit</t>
  </si>
  <si>
    <t>Afronden naar veelvoud</t>
  </si>
  <si>
    <t>Netto werkdagen</t>
  </si>
  <si>
    <t>Octaal naar binair</t>
  </si>
  <si>
    <t>Octaal naar decimaal</t>
  </si>
  <si>
    <t>Werkdag</t>
  </si>
  <si>
    <t>Weeknummer</t>
  </si>
  <si>
    <t>Foutfunctie</t>
  </si>
  <si>
    <t>Foutcomplement</t>
  </si>
  <si>
    <t>Laatste dag van (mogelijk andere) maand</t>
  </si>
  <si>
    <t>Zelfde dag in andere maand</t>
  </si>
  <si>
    <t>Bessel J-functie</t>
  </si>
  <si>
    <t>Delta</t>
  </si>
  <si>
    <t>Multinomiaal</t>
  </si>
  <si>
    <t>Integer deel van een deling</t>
  </si>
  <si>
    <t>Vierkantswortel van (veelvouden van) pi</t>
  </si>
  <si>
    <t>Som van een machtreeks</t>
  </si>
  <si>
    <t>Willekeurig getal tussen grenzen</t>
  </si>
  <si>
    <t>Zet een bedrag als een breuk om in een decimaal getal</t>
  </si>
  <si>
    <t>Zet een bedrag als een decimaal getal om in een breuk</t>
  </si>
  <si>
    <t>INTEGER(decimal_dollar)+(decimal_dollar-INTEGER(decimal_dollar))*fraction*10^-(INTEGER(LOG(fraction))+1)</t>
  </si>
  <si>
    <t>feestdagen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</si>
</sst>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20" formatCode="0.0000"/>
    <numFmt numFmtId="222" formatCode="d/mm/yyyy;@"/>
  </numFmts>
  <fonts count="5" x14ac:knownFonts="1">
    <font>
      <sz val="8"/>
      <name val="Tahoma"/>
    </font>
    <font>
      <b/>
      <sz val="8"/>
      <color indexed="9"/>
      <name val="Times New Roman"/>
      <family val="1"/>
    </font>
    <font>
      <sz val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0" borderId="0" xfId="0" applyFont="1" applyBorder="1"/>
    <xf numFmtId="222" fontId="2" fillId="0" borderId="0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Fill="1" applyBorder="1"/>
    <xf numFmtId="220" fontId="2" fillId="0" borderId="0" xfId="0" applyNumberFormat="1" applyFont="1" applyBorder="1"/>
    <xf numFmtId="0" fontId="2" fillId="0" borderId="0" xfId="0" quotePrefix="1" applyFont="1" applyBorder="1"/>
    <xf numFmtId="0" fontId="2" fillId="3" borderId="0" xfId="0" applyFont="1" applyFill="1" applyBorder="1"/>
    <xf numFmtId="14" fontId="2" fillId="0" borderId="0" xfId="0" applyNumberFormat="1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ksFun"/>
  <dimension ref="A1:N33"/>
  <sheetViews>
    <sheetView showGridLines="0" tabSelected="1" zoomScale="150" workbookViewId="0"/>
  </sheetViews>
  <sheetFormatPr defaultRowHeight="11.25" x14ac:dyDescent="0.2"/>
  <cols>
    <col min="1" max="1" width="37" style="2" customWidth="1"/>
    <col min="2" max="2" width="23.5" style="2" bestFit="1" customWidth="1"/>
    <col min="3" max="3" width="15.5" style="2" bestFit="1" customWidth="1"/>
    <col min="4" max="4" width="44" style="2" bestFit="1" customWidth="1"/>
    <col min="5" max="5" width="255.83203125" style="2" bestFit="1" customWidth="1"/>
    <col min="6" max="6" width="13.5" style="2" bestFit="1" customWidth="1"/>
    <col min="7" max="7" width="15.5" style="2" customWidth="1"/>
    <col min="8" max="8" width="13.6640625" style="2" bestFit="1" customWidth="1"/>
    <col min="9" max="11" width="9.33203125" style="2"/>
    <col min="12" max="12" width="10.1640625" style="2" bestFit="1" customWidth="1"/>
    <col min="13" max="16384" width="9.33203125" style="2"/>
  </cols>
  <sheetData>
    <row r="1" spans="1:14" x14ac:dyDescent="0.2">
      <c r="A1" s="1" t="s">
        <v>136</v>
      </c>
      <c r="B1" s="1" t="s">
        <v>61</v>
      </c>
      <c r="C1" s="1" t="s">
        <v>130</v>
      </c>
      <c r="D1" s="1" t="s">
        <v>131</v>
      </c>
      <c r="E1" s="1" t="s">
        <v>132</v>
      </c>
      <c r="F1" s="1" t="s">
        <v>128</v>
      </c>
      <c r="G1" s="1" t="s">
        <v>129</v>
      </c>
      <c r="H1" s="1" t="s">
        <v>134</v>
      </c>
      <c r="I1" s="2" t="s">
        <v>127</v>
      </c>
      <c r="J1" s="2" t="s">
        <v>8</v>
      </c>
      <c r="K1" s="3">
        <v>40365</v>
      </c>
      <c r="L1" s="3">
        <v>40380</v>
      </c>
      <c r="M1" s="2" t="s">
        <v>170</v>
      </c>
      <c r="N1" s="9">
        <v>40367</v>
      </c>
    </row>
    <row r="2" spans="1:14" x14ac:dyDescent="0.2">
      <c r="A2" s="4" t="s">
        <v>160</v>
      </c>
      <c r="B2" s="4" t="s">
        <v>77</v>
      </c>
      <c r="C2" s="4" t="s">
        <v>76</v>
      </c>
      <c r="D2" s="5" t="s">
        <v>0</v>
      </c>
      <c r="E2" s="2" t="s">
        <v>62</v>
      </c>
      <c r="F2" s="6">
        <f>BESSELJ(1.9,2)</f>
        <v>0.3299258286697852</v>
      </c>
      <c r="G2" s="6">
        <f t="array" aca="1" ref="G2" ca="1">SUM(-1^(ROW(INDIRECT("1:50"))-1)/(2^(2*(ROW(INDIRECT("1:50"))-1)+ABS(INT(2)))*FACT(ROW(INDIRECT("1:50"))-1)*FACT(ABS(INT(2))+(ROW(INDIRECT("1:50"))-1)))*1.9^(2*(ROW(INDIRECT("1:50"))-1)+ABS(INT(2))))</f>
        <v>0.32992572769238715</v>
      </c>
      <c r="H2" s="11" t="s">
        <v>135</v>
      </c>
      <c r="N2" s="9">
        <v>40365</v>
      </c>
    </row>
    <row r="3" spans="1:14" x14ac:dyDescent="0.2">
      <c r="A3" s="4" t="s">
        <v>145</v>
      </c>
      <c r="B3" s="4" t="s">
        <v>79</v>
      </c>
      <c r="C3" s="4" t="s">
        <v>78</v>
      </c>
      <c r="D3" s="5" t="s">
        <v>28</v>
      </c>
      <c r="E3" s="2" t="s">
        <v>27</v>
      </c>
      <c r="F3" s="2">
        <f>BIN2DEC(1100100)</f>
        <v>100</v>
      </c>
      <c r="G3" s="2">
        <f ca="1">SUMPRODUCT(MID("0"&amp;1100100,ROW(INDIRECT("1:"&amp;LEN("0"&amp;1100100))),1)*2^(LEN("0"&amp;1100100)-ROW(INDIRECT("1:"&amp;LEN("0"&amp;1100100)))))</f>
        <v>100</v>
      </c>
      <c r="H3" s="11"/>
      <c r="N3" s="9">
        <v>40368</v>
      </c>
    </row>
    <row r="4" spans="1:14" x14ac:dyDescent="0.2">
      <c r="A4" s="4" t="s">
        <v>146</v>
      </c>
      <c r="B4" s="4" t="s">
        <v>81</v>
      </c>
      <c r="C4" s="4" t="s">
        <v>80</v>
      </c>
      <c r="D4" s="5" t="s">
        <v>43</v>
      </c>
      <c r="E4" s="2" t="s">
        <v>44</v>
      </c>
      <c r="F4" s="2" t="str">
        <f>BIN2OCT(1001,3)</f>
        <v>011</v>
      </c>
      <c r="G4" s="2">
        <f ca="1">SUMPRODUCT(INT(MOD((SUMPRODUCT(MID("0"&amp;1001,ROW(INDIRECT("1:"&amp;LEN("0"&amp;1001))),1)*2^(LEN("0"&amp;1001)-ROW(INDIRECT("1:"&amp;LEN("0"&amp;1001))))))/8^(COLUMN(1:1)-1),8))*10^(COLUMN(1:1)-1))</f>
        <v>11</v>
      </c>
      <c r="H4" s="11"/>
    </row>
    <row r="5" spans="1:14" x14ac:dyDescent="0.2">
      <c r="A5" s="4" t="s">
        <v>147</v>
      </c>
      <c r="B5" s="4" t="s">
        <v>83</v>
      </c>
      <c r="C5" s="4" t="s">
        <v>82</v>
      </c>
      <c r="D5" s="5" t="s">
        <v>39</v>
      </c>
      <c r="E5" s="2" t="s">
        <v>40</v>
      </c>
      <c r="F5" s="2" t="str">
        <f>DEC2BIN(9,4)</f>
        <v>1001</v>
      </c>
      <c r="G5" s="2">
        <f>SUMPRODUCT(INT(MOD(9/2^(COLUMN(1:1)-1),2))*10^(COLUMN(1:1)-1))</f>
        <v>1001</v>
      </c>
      <c r="H5" s="11"/>
    </row>
    <row r="6" spans="1:14" x14ac:dyDescent="0.2">
      <c r="A6" s="4" t="s">
        <v>148</v>
      </c>
      <c r="B6" s="4" t="s">
        <v>85</v>
      </c>
      <c r="C6" s="4" t="s">
        <v>84</v>
      </c>
      <c r="D6" s="5" t="s">
        <v>41</v>
      </c>
      <c r="E6" s="2" t="s">
        <v>42</v>
      </c>
      <c r="F6" s="2" t="str">
        <f>DEC2OCT(58,3)</f>
        <v>072</v>
      </c>
      <c r="G6" s="2">
        <f>SUMPRODUCT(INT(MOD(58/8^(COLUMN(1:1)-1),8))*10^(COLUMN(1:1)-1))</f>
        <v>72</v>
      </c>
      <c r="H6" s="11"/>
    </row>
    <row r="7" spans="1:14" x14ac:dyDescent="0.2">
      <c r="A7" s="4" t="s">
        <v>161</v>
      </c>
      <c r="B7" s="4" t="s">
        <v>86</v>
      </c>
      <c r="C7" s="4" t="s">
        <v>86</v>
      </c>
      <c r="D7" s="5" t="s">
        <v>55</v>
      </c>
      <c r="E7" s="7" t="s">
        <v>56</v>
      </c>
      <c r="F7" s="2">
        <f>DELTA(5,4)</f>
        <v>0</v>
      </c>
      <c r="G7" s="2">
        <f>--(5=4)</f>
        <v>0</v>
      </c>
      <c r="H7" s="11"/>
    </row>
    <row r="8" spans="1:14" x14ac:dyDescent="0.2">
      <c r="A8" s="4" t="s">
        <v>167</v>
      </c>
      <c r="B8" s="4" t="s">
        <v>88</v>
      </c>
      <c r="C8" s="4" t="s">
        <v>87</v>
      </c>
      <c r="D8" s="5" t="s">
        <v>64</v>
      </c>
      <c r="E8" s="2" t="s">
        <v>63</v>
      </c>
      <c r="F8" s="2">
        <f>DOLLARDE(1.02,16)</f>
        <v>1.125</v>
      </c>
      <c r="G8" s="10">
        <f>TRUNC(1.02)+((1.02-TRUNC(1.02))*100)/16</f>
        <v>1.125</v>
      </c>
      <c r="H8" s="11"/>
    </row>
    <row r="9" spans="1:14" x14ac:dyDescent="0.2">
      <c r="A9" s="4" t="s">
        <v>168</v>
      </c>
      <c r="B9" s="4" t="s">
        <v>90</v>
      </c>
      <c r="C9" s="4" t="s">
        <v>89</v>
      </c>
      <c r="D9" s="5" t="s">
        <v>1</v>
      </c>
      <c r="E9" s="2" t="s">
        <v>169</v>
      </c>
      <c r="F9" s="2">
        <f>DOLLARFR(1.125,16)</f>
        <v>1.02</v>
      </c>
      <c r="G9" s="10">
        <f>INT(1.125)+(1.125-INT(1.125))*16*10^-(INT(LOG(16))+1)</f>
        <v>1.02</v>
      </c>
      <c r="H9" s="11"/>
    </row>
    <row r="10" spans="1:14" x14ac:dyDescent="0.2">
      <c r="A10" s="4" t="s">
        <v>159</v>
      </c>
      <c r="B10" s="4" t="s">
        <v>92</v>
      </c>
      <c r="C10" s="4" t="s">
        <v>91</v>
      </c>
      <c r="D10" s="5" t="s">
        <v>29</v>
      </c>
      <c r="E10" s="2" t="s">
        <v>30</v>
      </c>
      <c r="F10" s="9">
        <f>EDATE(K1,1)</f>
        <v>40396</v>
      </c>
      <c r="G10" s="9">
        <f>DATE(YEAR(K1),MONTH(K1)+1,MIN(DAY(K1),DAY(DATE(YEAR(K1),MONTH(K1)+1+1,0))))</f>
        <v>40396</v>
      </c>
      <c r="H10" s="11"/>
    </row>
    <row r="11" spans="1:14" x14ac:dyDescent="0.2">
      <c r="A11" s="4" t="s">
        <v>158</v>
      </c>
      <c r="B11" s="4" t="s">
        <v>94</v>
      </c>
      <c r="C11" s="4" t="s">
        <v>93</v>
      </c>
      <c r="D11" s="5" t="s">
        <v>31</v>
      </c>
      <c r="E11" s="2" t="s">
        <v>32</v>
      </c>
      <c r="F11" s="9">
        <f>EOMONTH(K1,1)</f>
        <v>40421</v>
      </c>
      <c r="G11" s="9">
        <f>DATE(YEAR(K1),MONTH(K1)+1+1,0)</f>
        <v>40421</v>
      </c>
      <c r="H11" s="11"/>
    </row>
    <row r="12" spans="1:14" x14ac:dyDescent="0.2">
      <c r="A12" s="4" t="s">
        <v>156</v>
      </c>
      <c r="B12" s="4" t="s">
        <v>96</v>
      </c>
      <c r="C12" s="4" t="s">
        <v>95</v>
      </c>
      <c r="D12" s="5" t="s">
        <v>2</v>
      </c>
      <c r="E12" s="2" t="s">
        <v>3</v>
      </c>
      <c r="F12" s="2">
        <f>ERF(0,0.745)</f>
        <v>0.70792892009573771</v>
      </c>
      <c r="G12" s="2">
        <f>GAMMADIST(0.745^2,0.5,1,TRUE)-GAMMADIST(0^2,0.5,1,TRUE)</f>
        <v>0.70792892009573771</v>
      </c>
      <c r="H12" s="11"/>
    </row>
    <row r="13" spans="1:14" x14ac:dyDescent="0.2">
      <c r="A13" s="4" t="s">
        <v>157</v>
      </c>
      <c r="B13" s="4" t="s">
        <v>98</v>
      </c>
      <c r="C13" s="4" t="s">
        <v>97</v>
      </c>
      <c r="D13" s="5" t="s">
        <v>4</v>
      </c>
      <c r="E13" s="2" t="s">
        <v>5</v>
      </c>
      <c r="F13" s="2">
        <f>ERFC(1)</f>
        <v>0.15729920705028513</v>
      </c>
      <c r="G13" s="2">
        <f>CHIDIST(2*1^2,1)</f>
        <v>0.15729920705028513</v>
      </c>
      <c r="H13" s="11"/>
    </row>
    <row r="14" spans="1:14" x14ac:dyDescent="0.2">
      <c r="A14" s="4" t="s">
        <v>149</v>
      </c>
      <c r="B14" s="4" t="s">
        <v>100</v>
      </c>
      <c r="C14" s="4" t="s">
        <v>99</v>
      </c>
      <c r="D14" s="5" t="s">
        <v>7</v>
      </c>
      <c r="E14" s="2" t="s">
        <v>6</v>
      </c>
      <c r="F14" s="2">
        <f>FACTDOUBLE(6)</f>
        <v>48</v>
      </c>
      <c r="G14" s="2">
        <f t="array" aca="1" ref="G14" ca="1">PRODUCT(IF(MOD(ROW(INDIRECT("1:"&amp;6)),2)=MOD(6,2),(ROW(INDIRECT("1:"&amp;6)))))</f>
        <v>48</v>
      </c>
      <c r="H14" s="11" t="s">
        <v>135</v>
      </c>
    </row>
    <row r="15" spans="1:14" x14ac:dyDescent="0.2">
      <c r="A15" s="4" t="s">
        <v>140</v>
      </c>
      <c r="B15" s="4" t="s">
        <v>102</v>
      </c>
      <c r="C15" s="4" t="s">
        <v>101</v>
      </c>
      <c r="D15" s="5" t="s">
        <v>11</v>
      </c>
      <c r="E15" s="2" t="s">
        <v>9</v>
      </c>
      <c r="F15" s="2">
        <f>GCD(24,36)</f>
        <v>12</v>
      </c>
      <c r="G15" s="2">
        <f t="array" aca="1" ref="G15" ca="1">MAX(IF((MOD(36,ROW(INDIRECT("1:"&amp;24)))&amp;MOD(24,ROW(INDIRECT("1:"&amp;24))))="00",ROW(INDIRECT("1:"&amp;24))))</f>
        <v>12</v>
      </c>
      <c r="H15" s="11" t="s">
        <v>135</v>
      </c>
    </row>
    <row r="16" spans="1:14" x14ac:dyDescent="0.2">
      <c r="A16" s="4" t="s">
        <v>141</v>
      </c>
      <c r="B16" s="4" t="s">
        <v>104</v>
      </c>
      <c r="C16" s="4" t="s">
        <v>103</v>
      </c>
      <c r="D16" s="5" t="s">
        <v>10</v>
      </c>
      <c r="E16" s="7" t="s">
        <v>12</v>
      </c>
      <c r="F16" s="2">
        <f>GESTEP(5,4)</f>
        <v>1</v>
      </c>
      <c r="G16" s="2">
        <f>--(5&gt;=4)</f>
        <v>1</v>
      </c>
      <c r="H16" s="11"/>
    </row>
    <row r="17" spans="1:8" x14ac:dyDescent="0.2">
      <c r="A17" s="4" t="s">
        <v>142</v>
      </c>
      <c r="B17" s="4" t="s">
        <v>106</v>
      </c>
      <c r="C17" s="4" t="s">
        <v>105</v>
      </c>
      <c r="D17" s="5" t="s">
        <v>47</v>
      </c>
      <c r="E17" s="2" t="s">
        <v>48</v>
      </c>
      <c r="F17" s="2" t="str">
        <f>HEX2BIN("F",8)</f>
        <v>00001111</v>
      </c>
      <c r="G17" s="8" t="s">
        <v>133</v>
      </c>
      <c r="H17" s="11"/>
    </row>
    <row r="18" spans="1:8" x14ac:dyDescent="0.2">
      <c r="A18" s="4" t="s">
        <v>143</v>
      </c>
      <c r="B18" s="4" t="s">
        <v>108</v>
      </c>
      <c r="C18" s="4" t="s">
        <v>107</v>
      </c>
      <c r="D18" s="5" t="s">
        <v>45</v>
      </c>
      <c r="E18" s="2" t="s">
        <v>46</v>
      </c>
      <c r="F18" s="2">
        <f>HEX2DEC("A5")</f>
        <v>165</v>
      </c>
      <c r="G18" s="2">
        <f ca="1">SUMPRODUCT((MATCH(MID("0"&amp;"A5",ROW(INDIRECT("1:"&amp;LEN("0"&amp;"A5"))),1),{"0";"1";"2";"3";"4";"5";"6";"7";"8";"9";"A";"B";"C";"D";"E";"F"},0)-1)*16^(LEN("0"&amp;"A5")-ROW(INDIRECT("1:"&amp;LEN("0"&amp;"A5")))))</f>
        <v>165</v>
      </c>
      <c r="H18" s="11"/>
    </row>
    <row r="19" spans="1:8" x14ac:dyDescent="0.2">
      <c r="A19" s="4" t="s">
        <v>144</v>
      </c>
      <c r="B19" s="4" t="s">
        <v>110</v>
      </c>
      <c r="C19" s="4" t="s">
        <v>109</v>
      </c>
      <c r="D19" s="5" t="s">
        <v>51</v>
      </c>
      <c r="E19" s="2" t="s">
        <v>52</v>
      </c>
      <c r="F19" s="2" t="str">
        <f>HEX2OCT("F",3)</f>
        <v>017</v>
      </c>
      <c r="G19" s="8" t="s">
        <v>133</v>
      </c>
      <c r="H19" s="11"/>
    </row>
    <row r="20" spans="1:8" x14ac:dyDescent="0.2">
      <c r="A20" s="4" t="s">
        <v>137</v>
      </c>
      <c r="B20" s="4" t="s">
        <v>112</v>
      </c>
      <c r="C20" s="4" t="s">
        <v>111</v>
      </c>
      <c r="D20" s="5" t="s">
        <v>57</v>
      </c>
      <c r="E20" s="2" t="s">
        <v>59</v>
      </c>
      <c r="F20" s="2" t="b">
        <f>ISEVEN(-1)</f>
        <v>0</v>
      </c>
      <c r="G20" s="2" t="b">
        <f>MOD(TRUNC(-1),2)=0</f>
        <v>0</v>
      </c>
      <c r="H20" s="11"/>
    </row>
    <row r="21" spans="1:8" x14ac:dyDescent="0.2">
      <c r="A21" s="4" t="s">
        <v>138</v>
      </c>
      <c r="B21" s="4" t="s">
        <v>114</v>
      </c>
      <c r="C21" s="4" t="s">
        <v>113</v>
      </c>
      <c r="D21" s="5" t="s">
        <v>58</v>
      </c>
      <c r="E21" s="2" t="s">
        <v>60</v>
      </c>
      <c r="F21" s="2" t="b">
        <f>ISODD(-1)</f>
        <v>1</v>
      </c>
      <c r="G21" s="2" t="b">
        <f>MOD(TRUNC(-1),2)=1</f>
        <v>1</v>
      </c>
      <c r="H21" s="11"/>
    </row>
    <row r="22" spans="1:8" x14ac:dyDescent="0.2">
      <c r="A22" s="4" t="s">
        <v>139</v>
      </c>
      <c r="B22" s="4" t="s">
        <v>116</v>
      </c>
      <c r="C22" s="4" t="s">
        <v>115</v>
      </c>
      <c r="D22" s="5" t="s">
        <v>13</v>
      </c>
      <c r="E22" s="2" t="s">
        <v>14</v>
      </c>
      <c r="F22" s="2">
        <f>LCM(5,2)</f>
        <v>10</v>
      </c>
      <c r="G22" s="2">
        <f t="array" aca="1" ref="G22" ca="1">2*MATCH(0,MOD(2*ROW(INDIRECT("1:"&amp;5)),5),0)</f>
        <v>10</v>
      </c>
      <c r="H22" s="11" t="s">
        <v>135</v>
      </c>
    </row>
    <row r="23" spans="1:8" x14ac:dyDescent="0.2">
      <c r="A23" s="4" t="s">
        <v>150</v>
      </c>
      <c r="B23" s="4" t="s">
        <v>118</v>
      </c>
      <c r="C23" s="4" t="s">
        <v>117</v>
      </c>
      <c r="D23" s="5" t="s">
        <v>15</v>
      </c>
      <c r="E23" s="2" t="s">
        <v>16</v>
      </c>
      <c r="F23" s="2">
        <f>MROUND(10,3)</f>
        <v>9</v>
      </c>
      <c r="G23" s="2">
        <f>ROUND(10/3,0)*3</f>
        <v>9</v>
      </c>
      <c r="H23" s="11"/>
    </row>
    <row r="24" spans="1:8" x14ac:dyDescent="0.2">
      <c r="A24" s="4" t="s">
        <v>162</v>
      </c>
      <c r="B24" s="4" t="s">
        <v>120</v>
      </c>
      <c r="C24" s="4" t="s">
        <v>119</v>
      </c>
      <c r="D24" s="5" t="s">
        <v>17</v>
      </c>
      <c r="E24" s="2" t="s">
        <v>18</v>
      </c>
      <c r="F24" s="2">
        <f>MULTINOMIAL(2,3,4)</f>
        <v>1259.9999999999991</v>
      </c>
      <c r="G24" s="8">
        <f t="array" ref="G24">FACT(SUM(2,3,4))/PRODUCT(FACT(2),FACT(3),FACT(4))</f>
        <v>1260</v>
      </c>
      <c r="H24" s="11" t="s">
        <v>135</v>
      </c>
    </row>
    <row r="25" spans="1:8" x14ac:dyDescent="0.2">
      <c r="A25" s="4" t="s">
        <v>151</v>
      </c>
      <c r="B25" s="4" t="s">
        <v>122</v>
      </c>
      <c r="C25" s="4" t="s">
        <v>121</v>
      </c>
      <c r="D25" s="5" t="s">
        <v>33</v>
      </c>
      <c r="E25" s="2" t="s">
        <v>34</v>
      </c>
      <c r="F25" s="2">
        <f>NETWORKDAYS(K1,L1,feestdagen)</f>
        <v>9</v>
      </c>
      <c r="G25" s="2">
        <f ca="1">SUMPRODUCT(--(WEEKDAY(ROW(INDIRECT(K1&amp;":"&amp;L1)))&lt;&gt;1),(--(WEEKDAY(ROW(INDIRECT(K1&amp;":"&amp;L1)))&lt;&gt;7)),--(COUNTIF(feestdagen,ROW(INDIRECT(K1&amp;":"&amp;L1)))=0))*(1-2*(K1&gt;L1))</f>
        <v>9</v>
      </c>
      <c r="H25" s="11"/>
    </row>
    <row r="26" spans="1:8" x14ac:dyDescent="0.2">
      <c r="A26" s="4" t="s">
        <v>152</v>
      </c>
      <c r="B26" s="4" t="s">
        <v>124</v>
      </c>
      <c r="C26" s="4" t="s">
        <v>123</v>
      </c>
      <c r="D26" s="5" t="s">
        <v>53</v>
      </c>
      <c r="E26" s="2" t="s">
        <v>54</v>
      </c>
      <c r="F26" s="10" t="str">
        <f>OCT2BIN(3,3)</f>
        <v>011</v>
      </c>
      <c r="G26" s="2">
        <f ca="1">SUMPRODUCT(INT(MOD((SUMPRODUCT(MID("0"&amp;3,ROW(INDIRECT("1:"&amp;LEN("0"&amp;3))),1)*8^(LEN("0"&amp;3)-ROW(INDIRECT("1:"&amp;LEN("0"&amp;3))))))/2^(COLUMN(1:1)-1),2))*10^(COLUMN(1:1)-1))</f>
        <v>11</v>
      </c>
      <c r="H26" s="11"/>
    </row>
    <row r="27" spans="1:8" x14ac:dyDescent="0.2">
      <c r="A27" s="4" t="s">
        <v>153</v>
      </c>
      <c r="B27" s="4" t="s">
        <v>126</v>
      </c>
      <c r="C27" s="4" t="s">
        <v>125</v>
      </c>
      <c r="D27" s="5" t="s">
        <v>49</v>
      </c>
      <c r="E27" s="2" t="s">
        <v>50</v>
      </c>
      <c r="F27" s="2">
        <f>OCT2DEC(54)</f>
        <v>44</v>
      </c>
      <c r="G27" s="2">
        <f ca="1">SUMPRODUCT(MID("0"&amp;54,ROW(INDIRECT("1:"&amp;LEN("0"&amp;54))),1)*8^(LEN("0"&amp;54)-ROW(INDIRECT("1:"&amp;LEN("0"&amp;54)))))</f>
        <v>44</v>
      </c>
      <c r="H27" s="11"/>
    </row>
    <row r="28" spans="1:8" x14ac:dyDescent="0.2">
      <c r="A28" s="4" t="s">
        <v>163</v>
      </c>
      <c r="B28" s="4" t="s">
        <v>65</v>
      </c>
      <c r="C28" s="4" t="s">
        <v>65</v>
      </c>
      <c r="D28" s="5" t="s">
        <v>19</v>
      </c>
      <c r="E28" s="2" t="s">
        <v>20</v>
      </c>
      <c r="F28" s="2">
        <f>QUOTIENT(5,2)</f>
        <v>2</v>
      </c>
      <c r="G28" s="2">
        <f>TRUNC(5/2)</f>
        <v>2</v>
      </c>
      <c r="H28" s="11"/>
    </row>
    <row r="29" spans="1:8" x14ac:dyDescent="0.2">
      <c r="A29" s="4" t="s">
        <v>166</v>
      </c>
      <c r="B29" s="4" t="s">
        <v>67</v>
      </c>
      <c r="C29" s="4" t="s">
        <v>66</v>
      </c>
      <c r="D29" s="5" t="s">
        <v>21</v>
      </c>
      <c r="E29" s="2" t="s">
        <v>22</v>
      </c>
      <c r="F29" s="2">
        <f ca="1">RANDBETWEEN(1,100)</f>
        <v>3</v>
      </c>
      <c r="G29" s="2">
        <f ca="1">INT((100-1+1)*RAND()+1)</f>
        <v>43</v>
      </c>
      <c r="H29" s="11"/>
    </row>
    <row r="30" spans="1:8" x14ac:dyDescent="0.2">
      <c r="A30" s="4" t="s">
        <v>165</v>
      </c>
      <c r="B30" s="4" t="s">
        <v>69</v>
      </c>
      <c r="C30" s="4" t="s">
        <v>68</v>
      </c>
      <c r="D30" s="5" t="s">
        <v>23</v>
      </c>
      <c r="E30" s="2" t="s">
        <v>24</v>
      </c>
      <c r="F30" s="2">
        <f>SERIESSUM(2,0,2,3)</f>
        <v>3</v>
      </c>
      <c r="G30" s="2">
        <f ca="1">SUMPRODUCT(3,2^(0+2*(ROW(INDIRECT("1:"&amp;ROWS(3)))-1)))</f>
        <v>3</v>
      </c>
      <c r="H30" s="11"/>
    </row>
    <row r="31" spans="1:8" x14ac:dyDescent="0.2">
      <c r="A31" s="4" t="s">
        <v>164</v>
      </c>
      <c r="B31" s="4" t="s">
        <v>71</v>
      </c>
      <c r="C31" s="4" t="s">
        <v>70</v>
      </c>
      <c r="D31" s="5" t="s">
        <v>25</v>
      </c>
      <c r="E31" s="2" t="s">
        <v>26</v>
      </c>
      <c r="F31" s="2">
        <f>SQRTPI(1)</f>
        <v>1.7724538509055159</v>
      </c>
      <c r="G31" s="2">
        <f>SQRT(PI()*1)</f>
        <v>1.7724538509055159</v>
      </c>
      <c r="H31" s="11"/>
    </row>
    <row r="32" spans="1:8" x14ac:dyDescent="0.2">
      <c r="A32" s="4" t="s">
        <v>155</v>
      </c>
      <c r="B32" s="4" t="s">
        <v>73</v>
      </c>
      <c r="C32" s="4" t="s">
        <v>72</v>
      </c>
      <c r="D32" s="5" t="s">
        <v>35</v>
      </c>
      <c r="E32" s="2" t="s">
        <v>36</v>
      </c>
      <c r="F32" s="2">
        <f>WEEKNUM(K1)</f>
        <v>28</v>
      </c>
      <c r="G32" s="2">
        <f>1+INT((K1-DATE(YEAR(K1+4-WEEKDAY(K1+6)),1,5)+WEEKDAY(DATE(YEAR(K1+4-WEEKDAY(K1+6)),1,3)))/7)</f>
        <v>27</v>
      </c>
      <c r="H32" s="11"/>
    </row>
    <row r="33" spans="1:8" x14ac:dyDescent="0.2">
      <c r="A33" s="4" t="s">
        <v>154</v>
      </c>
      <c r="B33" s="4" t="s">
        <v>75</v>
      </c>
      <c r="C33" s="4" t="s">
        <v>74</v>
      </c>
      <c r="D33" s="5" t="s">
        <v>37</v>
      </c>
      <c r="E33" s="2" t="s">
        <v>38</v>
      </c>
      <c r="F33" s="9">
        <f>WORKDAY(K1,151,feestdagen)</f>
        <v>40578</v>
      </c>
      <c r="G33" s="9">
        <f t="array" aca="1" ref="G33" ca="1">K1+IF(151=0,0,SIGN(151)*SMALL(IF((WEEKDAY(K1+SIGN(151)*(ROW(INDIRECT("1:"&amp;ABS(151)*10))),2)&lt;6)*ISNA(MATCH(K1+SIGN(151)*(ROW(INDIRECT("1:"&amp;ABS(151)*10))),feestdagen,0)),ROW(INDIRECT("1:"&amp;ABS(151)*10))),ABS(151)))</f>
        <v>40578</v>
      </c>
      <c r="H33" s="11" t="s">
        <v>135</v>
      </c>
    </row>
  </sheetData>
  <sheetCalcPr fullCalcOnLoad="1"/>
  <dataConsolidate/>
  <phoneticPr fontId="0" type="noConversion"/>
  <pageMargins left="0.75" right="0.75" top="1" bottom="1" header="0.5" footer="0.5"/>
  <pageSetup paperSize="9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Functions</vt:lpstr>
      <vt:lpstr>feestdagen</vt:lpstr>
      <vt:lpstr>tblFun</vt:lpstr>
    </vt:vector>
  </TitlesOfParts>
  <Company>http://www.wimgielis.be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Analysis Toolpak functies maar dan enkel met normale functies</dc:title>
  <dc:creator>Wim Gielis</dc:creator>
  <cp:lastModifiedBy>Wim Gielis</cp:lastModifiedBy>
  <dcterms:created xsi:type="dcterms:W3CDTF">2007-07-06T18:51:58Z</dcterms:created>
  <dcterms:modified xsi:type="dcterms:W3CDTF">2014-01-02T13:30:26Z</dcterms:modified>
</cp:coreProperties>
</file>